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howInkAnnotation="0" defaultThemeVersion="124226"/>
  <bookViews>
    <workbookView xWindow="-105" yWindow="-105" windowWidth="23250" windowHeight="12570" tabRatio="774" activeTab="6"/>
  </bookViews>
  <sheets>
    <sheet name="Прил 1" sheetId="84" r:id="rId1"/>
    <sheet name="Прил 2" sheetId="101" r:id="rId2"/>
    <sheet name="Прил 3" sheetId="90" r:id="rId3"/>
    <sheet name="Прил 4" sheetId="92" r:id="rId4"/>
    <sheet name="Прил 5" sheetId="94" r:id="rId5"/>
    <sheet name="Прил 6" sheetId="100" r:id="rId6"/>
    <sheet name="Прил 7" sheetId="99" r:id="rId7"/>
  </sheets>
  <definedNames>
    <definedName name="__bookmark_1" localSheetId="3">'Прил 4'!$A$19:$J$416</definedName>
    <definedName name="__bookmark_1" localSheetId="4">'Прил 5'!$A$19:$I$161</definedName>
    <definedName name="__bookmark_1" localSheetId="5">'Прил 6'!$A$19:$D$23</definedName>
    <definedName name="__bookmark_1">'Прил 3'!$A$19:$I$404</definedName>
    <definedName name="_xlnm._FilterDatabase" localSheetId="3" hidden="1">'Прил 4'!$A$20:$J$20</definedName>
    <definedName name="_xlnm.Print_Titles" localSheetId="0">'Прил 1'!$23:$23</definedName>
    <definedName name="_xlnm.Print_Titles" localSheetId="2">'Прил 3'!$19:$20</definedName>
    <definedName name="_xlnm.Print_Titles" localSheetId="3">'Прил 4'!$19:$19</definedName>
    <definedName name="_xlnm.Print_Titles" localSheetId="4">'Прил 5'!$19:$19</definedName>
    <definedName name="_xlnm.Print_Titles" localSheetId="5">'Прил 6'!$19:$20</definedName>
    <definedName name="_xlnm.Print_Titles" localSheetId="6">'Прил 7'!$18:$18</definedName>
    <definedName name="_xlnm.Print_Area" localSheetId="0">'Прил 1'!$A$1:$C$50</definedName>
    <definedName name="_xlnm.Print_Area" localSheetId="1">'Прил 2'!$A$1:$C$64</definedName>
    <definedName name="_xlnm.Print_Area" localSheetId="2">'Прил 3'!$A$1:$I$433</definedName>
    <definedName name="_xlnm.Print_Area" localSheetId="3">'Прил 4'!$A$1:$J$445</definedName>
    <definedName name="_xlnm.Print_Area" localSheetId="5">'Прил 6'!$A$1:$D$23</definedName>
    <definedName name="_xlnm.Print_Area" localSheetId="6">'Прил 7'!$A$1:$C$28</definedName>
    <definedName name="ОбластьИмпорта" localSheetId="0">'Прил 1'!#REF!</definedName>
    <definedName name="ОбластьИмпорта" localSheetId="1">'Прил 2'!#REF!</definedName>
  </definedNames>
  <calcPr calcId="124519" refMode="R1C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59" i="101"/>
  <c r="C58"/>
  <c r="J281" i="92" l="1"/>
  <c r="J36"/>
  <c r="I93" i="94" l="1"/>
  <c r="I97"/>
  <c r="I61"/>
  <c r="C29" i="101"/>
  <c r="I362" i="90"/>
  <c r="I361" s="1"/>
  <c r="I275"/>
  <c r="I274" s="1"/>
  <c r="I228"/>
  <c r="I227" s="1"/>
  <c r="I226" s="1"/>
  <c r="I225" s="1"/>
  <c r="J74" i="92"/>
  <c r="J83"/>
  <c r="C34" i="84"/>
  <c r="J127" i="92"/>
  <c r="C60" i="101"/>
  <c r="J202" i="92" l="1"/>
  <c r="J206"/>
  <c r="J224"/>
  <c r="J223" s="1"/>
  <c r="J222" s="1"/>
  <c r="C25" i="84" l="1"/>
  <c r="J67" i="92" l="1"/>
  <c r="J407"/>
  <c r="B22" i="100"/>
  <c r="B23" s="1"/>
  <c r="J274" i="92"/>
  <c r="J250"/>
  <c r="J88"/>
  <c r="J76"/>
  <c r="J319"/>
  <c r="J318"/>
  <c r="J328"/>
  <c r="J421"/>
  <c r="J355"/>
  <c r="J175"/>
  <c r="J97"/>
  <c r="J94"/>
  <c r="J271"/>
  <c r="J356"/>
  <c r="J358"/>
  <c r="J207"/>
  <c r="J155"/>
  <c r="C48" i="84"/>
  <c r="C49"/>
  <c r="D23" i="100"/>
  <c r="C23"/>
  <c r="I32" i="94" l="1"/>
  <c r="I33"/>
  <c r="J401" i="92"/>
  <c r="J279"/>
  <c r="J425" l="1"/>
  <c r="I37" i="94"/>
  <c r="I36" s="1"/>
  <c r="J170" i="92"/>
  <c r="I35" i="94" s="1"/>
  <c r="J168" i="92"/>
  <c r="I34" i="94" s="1"/>
  <c r="J162" i="92"/>
  <c r="I31" i="94" s="1"/>
  <c r="C40" i="84"/>
  <c r="I30" i="94" l="1"/>
  <c r="J120" i="92"/>
  <c r="J147"/>
  <c r="J288" l="1"/>
  <c r="C39" i="84" l="1"/>
  <c r="I111" i="94" l="1"/>
  <c r="I86"/>
  <c r="I432" i="90"/>
  <c r="I431" s="1"/>
  <c r="I246"/>
  <c r="I245" s="1"/>
  <c r="I244" s="1"/>
  <c r="J269" i="92" l="1"/>
  <c r="J242"/>
  <c r="J241" s="1"/>
  <c r="J428" l="1"/>
  <c r="J221"/>
  <c r="J143"/>
  <c r="J142"/>
  <c r="J140"/>
  <c r="J139" s="1"/>
  <c r="I28" i="90"/>
  <c r="J309" i="92"/>
  <c r="J33" l="1"/>
  <c r="J436"/>
  <c r="J80"/>
  <c r="J30"/>
  <c r="I199" i="90" l="1"/>
  <c r="I198" s="1"/>
  <c r="I197" s="1"/>
  <c r="I196" s="1"/>
  <c r="I143"/>
  <c r="J325" i="92"/>
  <c r="J376"/>
  <c r="J444"/>
  <c r="J217" l="1"/>
  <c r="J186"/>
  <c r="J78"/>
  <c r="J230"/>
  <c r="J195"/>
  <c r="J194" s="1"/>
  <c r="J193" s="1"/>
  <c r="I44" i="94" l="1"/>
  <c r="I25" l="1"/>
  <c r="I84" i="90"/>
  <c r="I83" s="1"/>
  <c r="J73" i="92"/>
  <c r="J77"/>
  <c r="C38" i="84"/>
  <c r="C36"/>
  <c r="I189" i="90" l="1"/>
  <c r="I188" s="1"/>
  <c r="I187" s="1"/>
  <c r="J292" i="92" l="1"/>
  <c r="I84" i="94" l="1"/>
  <c r="J369" i="92" l="1"/>
  <c r="J100"/>
  <c r="J117" l="1"/>
  <c r="J296" l="1"/>
  <c r="C43" i="84" l="1"/>
  <c r="J185" i="92" l="1"/>
  <c r="J184" s="1"/>
  <c r="I224" i="90" l="1"/>
  <c r="I171" i="94" l="1"/>
  <c r="I170" s="1"/>
  <c r="I169"/>
  <c r="I168" s="1"/>
  <c r="I167"/>
  <c r="I166" s="1"/>
  <c r="I163"/>
  <c r="I162" s="1"/>
  <c r="I161"/>
  <c r="I160" s="1"/>
  <c r="I159"/>
  <c r="I158" s="1"/>
  <c r="I157"/>
  <c r="I156" s="1"/>
  <c r="I155"/>
  <c r="I154" s="1"/>
  <c r="I152"/>
  <c r="I151"/>
  <c r="I148"/>
  <c r="I147"/>
  <c r="I144"/>
  <c r="I143" s="1"/>
  <c r="I142"/>
  <c r="I141"/>
  <c r="I139"/>
  <c r="I138" s="1"/>
  <c r="I137"/>
  <c r="I136" s="1"/>
  <c r="I134"/>
  <c r="I133" s="1"/>
  <c r="I132"/>
  <c r="I131" s="1"/>
  <c r="I130"/>
  <c r="I129" s="1"/>
  <c r="I127"/>
  <c r="I126" s="1"/>
  <c r="I125"/>
  <c r="I124" s="1"/>
  <c r="I123"/>
  <c r="I122" s="1"/>
  <c r="I119"/>
  <c r="I118" s="1"/>
  <c r="I117"/>
  <c r="I116" s="1"/>
  <c r="I109"/>
  <c r="I108"/>
  <c r="I107"/>
  <c r="I105"/>
  <c r="I104"/>
  <c r="I103"/>
  <c r="I101"/>
  <c r="I100" s="1"/>
  <c r="I99"/>
  <c r="I98"/>
  <c r="I95"/>
  <c r="I96"/>
  <c r="I92"/>
  <c r="I88"/>
  <c r="I87" s="1"/>
  <c r="I81"/>
  <c r="I80" s="1"/>
  <c r="I79"/>
  <c r="I75"/>
  <c r="I74"/>
  <c r="I73"/>
  <c r="I72"/>
  <c r="I71"/>
  <c r="I70"/>
  <c r="I69"/>
  <c r="I68"/>
  <c r="I67"/>
  <c r="I66"/>
  <c r="I60" s="1"/>
  <c r="I65"/>
  <c r="I64"/>
  <c r="I63"/>
  <c r="I62"/>
  <c r="I59"/>
  <c r="I58"/>
  <c r="I57"/>
  <c r="I55"/>
  <c r="I54"/>
  <c r="I53"/>
  <c r="I52"/>
  <c r="I51"/>
  <c r="I50"/>
  <c r="I49"/>
  <c r="I48"/>
  <c r="I47"/>
  <c r="I43"/>
  <c r="I42"/>
  <c r="I41" s="1"/>
  <c r="I40"/>
  <c r="I39"/>
  <c r="I28"/>
  <c r="I27" s="1"/>
  <c r="I26"/>
  <c r="I24"/>
  <c r="I22"/>
  <c r="I83"/>
  <c r="I102" l="1"/>
  <c r="I153"/>
  <c r="I140"/>
  <c r="I85"/>
  <c r="I82" s="1"/>
  <c r="I146"/>
  <c r="I145" s="1"/>
  <c r="I56"/>
  <c r="I46"/>
  <c r="I128"/>
  <c r="I150"/>
  <c r="I149" s="1"/>
  <c r="I135"/>
  <c r="I165"/>
  <c r="I164" s="1"/>
  <c r="I38"/>
  <c r="I29" l="1"/>
  <c r="I26" i="90" l="1"/>
  <c r="I428"/>
  <c r="I426"/>
  <c r="I424"/>
  <c r="I414"/>
  <c r="I410"/>
  <c r="I404"/>
  <c r="I402"/>
  <c r="I400"/>
  <c r="I395"/>
  <c r="I394"/>
  <c r="I390"/>
  <c r="I386"/>
  <c r="I382"/>
  <c r="I379"/>
  <c r="I374"/>
  <c r="I369"/>
  <c r="I366"/>
  <c r="I364"/>
  <c r="I359"/>
  <c r="I360"/>
  <c r="I352"/>
  <c r="I345"/>
  <c r="I334"/>
  <c r="I331"/>
  <c r="I328"/>
  <c r="I323"/>
  <c r="I316"/>
  <c r="I312"/>
  <c r="C27" i="101" s="1"/>
  <c r="I301" i="90"/>
  <c r="I299"/>
  <c r="I297"/>
  <c r="I295"/>
  <c r="I293"/>
  <c r="I291"/>
  <c r="I289"/>
  <c r="I287"/>
  <c r="I285"/>
  <c r="I284"/>
  <c r="I282"/>
  <c r="I280"/>
  <c r="I278"/>
  <c r="I277"/>
  <c r="I272"/>
  <c r="I270"/>
  <c r="I268"/>
  <c r="I263"/>
  <c r="I259"/>
  <c r="I258"/>
  <c r="I253"/>
  <c r="I249"/>
  <c r="I243"/>
  <c r="I237"/>
  <c r="I233"/>
  <c r="I222"/>
  <c r="I220"/>
  <c r="I218"/>
  <c r="I216"/>
  <c r="I214"/>
  <c r="I212"/>
  <c r="I210"/>
  <c r="I209"/>
  <c r="I203"/>
  <c r="I195"/>
  <c r="C28" i="101" s="1"/>
  <c r="I186" i="90"/>
  <c r="I193"/>
  <c r="C24" i="101" s="1"/>
  <c r="I183" i="90"/>
  <c r="I181"/>
  <c r="I178"/>
  <c r="I173"/>
  <c r="I171"/>
  <c r="I169"/>
  <c r="I167"/>
  <c r="I165"/>
  <c r="I159"/>
  <c r="I158"/>
  <c r="I152"/>
  <c r="I150"/>
  <c r="I145"/>
  <c r="I146"/>
  <c r="I144"/>
  <c r="I139"/>
  <c r="I135"/>
  <c r="I133"/>
  <c r="I130"/>
  <c r="I126"/>
  <c r="I125" s="1"/>
  <c r="I124" s="1"/>
  <c r="I123"/>
  <c r="I119"/>
  <c r="I115"/>
  <c r="I113"/>
  <c r="I109"/>
  <c r="I106"/>
  <c r="I103"/>
  <c r="I97"/>
  <c r="I94"/>
  <c r="I89"/>
  <c r="I86"/>
  <c r="I82"/>
  <c r="I78"/>
  <c r="I73"/>
  <c r="I68"/>
  <c r="I64"/>
  <c r="C21" i="101" s="1"/>
  <c r="I59" i="90"/>
  <c r="C22" i="101" s="1"/>
  <c r="I57" i="90"/>
  <c r="I55"/>
  <c r="C26" i="101" s="1"/>
  <c r="I53" i="90"/>
  <c r="C23" i="101" s="1"/>
  <c r="I48" i="90"/>
  <c r="I47"/>
  <c r="I45"/>
  <c r="I44"/>
  <c r="I43"/>
  <c r="I38"/>
  <c r="I34"/>
  <c r="I56" l="1"/>
  <c r="C25" i="101"/>
  <c r="C30" s="1"/>
  <c r="I142" i="90"/>
  <c r="I427"/>
  <c r="I425"/>
  <c r="I423"/>
  <c r="I413"/>
  <c r="I412" s="1"/>
  <c r="I411" s="1"/>
  <c r="I409"/>
  <c r="I408" s="1"/>
  <c r="I407" s="1"/>
  <c r="I403"/>
  <c r="I401"/>
  <c r="I399"/>
  <c r="I389"/>
  <c r="I385"/>
  <c r="I384" s="1"/>
  <c r="I383" s="1"/>
  <c r="I381"/>
  <c r="I380" s="1"/>
  <c r="I378"/>
  <c r="I373"/>
  <c r="I368"/>
  <c r="I367" s="1"/>
  <c r="I365"/>
  <c r="I363"/>
  <c r="I351"/>
  <c r="I344"/>
  <c r="I343" s="1"/>
  <c r="I342" s="1"/>
  <c r="I339"/>
  <c r="I338" s="1"/>
  <c r="I337" s="1"/>
  <c r="I336" s="1"/>
  <c r="I335" s="1"/>
  <c r="I333"/>
  <c r="I332" s="1"/>
  <c r="I330"/>
  <c r="I329" s="1"/>
  <c r="I327"/>
  <c r="I326" s="1"/>
  <c r="I315"/>
  <c r="I314" s="1"/>
  <c r="I313" s="1"/>
  <c r="I311"/>
  <c r="I310" s="1"/>
  <c r="I308"/>
  <c r="I307" s="1"/>
  <c r="I305"/>
  <c r="I304" s="1"/>
  <c r="I300"/>
  <c r="I298"/>
  <c r="I296"/>
  <c r="I294"/>
  <c r="I292"/>
  <c r="I290"/>
  <c r="I288"/>
  <c r="I286"/>
  <c r="I281"/>
  <c r="I279"/>
  <c r="I276"/>
  <c r="I271"/>
  <c r="I269"/>
  <c r="I267"/>
  <c r="I262"/>
  <c r="I261" s="1"/>
  <c r="I260" s="1"/>
  <c r="I252"/>
  <c r="I251" s="1"/>
  <c r="I250" s="1"/>
  <c r="I248"/>
  <c r="I247" s="1"/>
  <c r="I242"/>
  <c r="I241" s="1"/>
  <c r="I236"/>
  <c r="I235" s="1"/>
  <c r="I232"/>
  <c r="I231" s="1"/>
  <c r="I230" s="1"/>
  <c r="I229" s="1"/>
  <c r="I223"/>
  <c r="I221"/>
  <c r="I219"/>
  <c r="I217"/>
  <c r="I215"/>
  <c r="I213"/>
  <c r="I211"/>
  <c r="I202"/>
  <c r="I201" s="1"/>
  <c r="I200" s="1"/>
  <c r="I194"/>
  <c r="I185"/>
  <c r="I184" s="1"/>
  <c r="I192"/>
  <c r="I182"/>
  <c r="I180"/>
  <c r="I177"/>
  <c r="I176" s="1"/>
  <c r="I172"/>
  <c r="I170"/>
  <c r="I168"/>
  <c r="I166"/>
  <c r="I164"/>
  <c r="I157"/>
  <c r="I156" s="1"/>
  <c r="I155" s="1"/>
  <c r="I154" s="1"/>
  <c r="I153" s="1"/>
  <c r="I151"/>
  <c r="I149"/>
  <c r="I138"/>
  <c r="I137" s="1"/>
  <c r="I136" s="1"/>
  <c r="I134"/>
  <c r="I132"/>
  <c r="I131" s="1"/>
  <c r="I129"/>
  <c r="I128" s="1"/>
  <c r="I122"/>
  <c r="I121" s="1"/>
  <c r="I120" s="1"/>
  <c r="I118"/>
  <c r="I117" s="1"/>
  <c r="I116" s="1"/>
  <c r="I114"/>
  <c r="I112"/>
  <c r="I108"/>
  <c r="I107" s="1"/>
  <c r="I105"/>
  <c r="I104" s="1"/>
  <c r="I102"/>
  <c r="I101" s="1"/>
  <c r="I96"/>
  <c r="I95" s="1"/>
  <c r="I93"/>
  <c r="I92" s="1"/>
  <c r="I88"/>
  <c r="I87" s="1"/>
  <c r="I85"/>
  <c r="I81"/>
  <c r="I77"/>
  <c r="I72"/>
  <c r="I71" s="1"/>
  <c r="I70" s="1"/>
  <c r="I69" s="1"/>
  <c r="I67"/>
  <c r="I66" s="1"/>
  <c r="I65" s="1"/>
  <c r="I63"/>
  <c r="I62" s="1"/>
  <c r="I61" s="1"/>
  <c r="I60" s="1"/>
  <c r="I58"/>
  <c r="I54"/>
  <c r="I52"/>
  <c r="I42"/>
  <c r="I37"/>
  <c r="I36" s="1"/>
  <c r="I33"/>
  <c r="I32" s="1"/>
  <c r="I31" s="1"/>
  <c r="I27"/>
  <c r="I25" s="1"/>
  <c r="I240" l="1"/>
  <c r="I191"/>
  <c r="I190" s="1"/>
  <c r="I163"/>
  <c r="I162" s="1"/>
  <c r="I161" s="1"/>
  <c r="I179"/>
  <c r="I111"/>
  <c r="I110" s="1"/>
  <c r="I257"/>
  <c r="I256" s="1"/>
  <c r="I255" s="1"/>
  <c r="I254" s="1"/>
  <c r="I398"/>
  <c r="I397" s="1"/>
  <c r="I396" s="1"/>
  <c r="I148"/>
  <c r="I147" s="1"/>
  <c r="I208"/>
  <c r="I207" s="1"/>
  <c r="I206" s="1"/>
  <c r="I205" s="1"/>
  <c r="I393"/>
  <c r="I303"/>
  <c r="I302" s="1"/>
  <c r="I283"/>
  <c r="I273" s="1"/>
  <c r="I127"/>
  <c r="I234"/>
  <c r="I325"/>
  <c r="I324" s="1"/>
  <c r="I377"/>
  <c r="I376"/>
  <c r="I375" s="1"/>
  <c r="I46"/>
  <c r="I50"/>
  <c r="I49" s="1"/>
  <c r="I266"/>
  <c r="I24"/>
  <c r="I23" s="1"/>
  <c r="I22" s="1"/>
  <c r="I141"/>
  <c r="I140" s="1"/>
  <c r="I239" l="1"/>
  <c r="I175"/>
  <c r="I204"/>
  <c r="I265"/>
  <c r="I264" s="1"/>
  <c r="J427" i="92"/>
  <c r="J389"/>
  <c r="I392" i="90" s="1"/>
  <c r="I391" s="1"/>
  <c r="I388" s="1"/>
  <c r="I387" s="1"/>
  <c r="J347" i="92"/>
  <c r="J119"/>
  <c r="J118" s="1"/>
  <c r="J87"/>
  <c r="J86" s="1"/>
  <c r="I41" i="90"/>
  <c r="I40" s="1"/>
  <c r="I39" s="1"/>
  <c r="I35" s="1"/>
  <c r="I30" s="1"/>
  <c r="J443" i="92"/>
  <c r="J442" s="1"/>
  <c r="J441" s="1"/>
  <c r="J440" s="1"/>
  <c r="J437"/>
  <c r="J435"/>
  <c r="J424"/>
  <c r="J422"/>
  <c r="J420"/>
  <c r="J415"/>
  <c r="J414" s="1"/>
  <c r="J413" s="1"/>
  <c r="J412" s="1"/>
  <c r="J410"/>
  <c r="J409" s="1"/>
  <c r="J408" s="1"/>
  <c r="J406"/>
  <c r="J405" s="1"/>
  <c r="J404" s="1"/>
  <c r="J400"/>
  <c r="J398"/>
  <c r="J396"/>
  <c r="J390"/>
  <c r="J386"/>
  <c r="J382"/>
  <c r="J381" s="1"/>
  <c r="J380" s="1"/>
  <c r="J378"/>
  <c r="J377" s="1"/>
  <c r="J375"/>
  <c r="J370"/>
  <c r="J365"/>
  <c r="J364" s="1"/>
  <c r="J362"/>
  <c r="J360"/>
  <c r="J348"/>
  <c r="J341"/>
  <c r="J340" s="1"/>
  <c r="J339" s="1"/>
  <c r="J336"/>
  <c r="J335" s="1"/>
  <c r="J334" s="1"/>
  <c r="J333" s="1"/>
  <c r="J332" s="1"/>
  <c r="J330"/>
  <c r="J329" s="1"/>
  <c r="J327"/>
  <c r="J326" s="1"/>
  <c r="J324"/>
  <c r="J323" s="1"/>
  <c r="J312"/>
  <c r="J311" s="1"/>
  <c r="J310" s="1"/>
  <c r="J308"/>
  <c r="J307" s="1"/>
  <c r="J305"/>
  <c r="J304" s="1"/>
  <c r="J302"/>
  <c r="J301" s="1"/>
  <c r="J297"/>
  <c r="J295"/>
  <c r="J293"/>
  <c r="J291"/>
  <c r="J289"/>
  <c r="J287"/>
  <c r="J285"/>
  <c r="J283"/>
  <c r="J280"/>
  <c r="J278"/>
  <c r="J276"/>
  <c r="J273"/>
  <c r="J268"/>
  <c r="J266"/>
  <c r="J264"/>
  <c r="J259"/>
  <c r="J258" s="1"/>
  <c r="J257" s="1"/>
  <c r="J254"/>
  <c r="J253" s="1"/>
  <c r="J249"/>
  <c r="J248" s="1"/>
  <c r="J247" s="1"/>
  <c r="J245"/>
  <c r="J244" s="1"/>
  <c r="J239"/>
  <c r="J238" s="1"/>
  <c r="J233"/>
  <c r="J232" s="1"/>
  <c r="J229"/>
  <c r="J228" s="1"/>
  <c r="J227" s="1"/>
  <c r="J226" s="1"/>
  <c r="J220"/>
  <c r="J218"/>
  <c r="J216"/>
  <c r="J214"/>
  <c r="J212"/>
  <c r="J210"/>
  <c r="J208"/>
  <c r="J205"/>
  <c r="J199"/>
  <c r="J198" s="1"/>
  <c r="J197" s="1"/>
  <c r="J191"/>
  <c r="J182"/>
  <c r="J181" s="1"/>
  <c r="J189"/>
  <c r="J179"/>
  <c r="J177"/>
  <c r="J174"/>
  <c r="J173" s="1"/>
  <c r="J169"/>
  <c r="J167"/>
  <c r="J165"/>
  <c r="J163"/>
  <c r="J161"/>
  <c r="J154"/>
  <c r="J153" s="1"/>
  <c r="J152" s="1"/>
  <c r="J151" s="1"/>
  <c r="J150" s="1"/>
  <c r="J447" s="1"/>
  <c r="J148"/>
  <c r="J146"/>
  <c r="J138"/>
  <c r="J137" s="1"/>
  <c r="J135"/>
  <c r="J134" s="1"/>
  <c r="J132"/>
  <c r="J131" s="1"/>
  <c r="J129"/>
  <c r="J128" s="1"/>
  <c r="J126"/>
  <c r="J125" s="1"/>
  <c r="J123"/>
  <c r="J122" s="1"/>
  <c r="J116"/>
  <c r="J115" s="1"/>
  <c r="J112"/>
  <c r="J111" s="1"/>
  <c r="J110" s="1"/>
  <c r="J108"/>
  <c r="J106"/>
  <c r="J102"/>
  <c r="J101" s="1"/>
  <c r="J99"/>
  <c r="J98" s="1"/>
  <c r="J96"/>
  <c r="J95" s="1"/>
  <c r="J90"/>
  <c r="J89" s="1"/>
  <c r="J82"/>
  <c r="J81" s="1"/>
  <c r="J79"/>
  <c r="J75"/>
  <c r="J71"/>
  <c r="J66"/>
  <c r="J65" s="1"/>
  <c r="J64" s="1"/>
  <c r="J63" s="1"/>
  <c r="J61"/>
  <c r="J60" s="1"/>
  <c r="J59" s="1"/>
  <c r="J57"/>
  <c r="J56" s="1"/>
  <c r="J55" s="1"/>
  <c r="J54" s="1"/>
  <c r="J52"/>
  <c r="J50"/>
  <c r="J48"/>
  <c r="J46"/>
  <c r="J38"/>
  <c r="J34"/>
  <c r="J29"/>
  <c r="J28" s="1"/>
  <c r="J25"/>
  <c r="J24" s="1"/>
  <c r="J23" s="1"/>
  <c r="J270" l="1"/>
  <c r="J237"/>
  <c r="I174" i="90"/>
  <c r="I160" s="1"/>
  <c r="J70" i="92"/>
  <c r="J69" s="1"/>
  <c r="J188"/>
  <c r="J187" s="1"/>
  <c r="J176"/>
  <c r="J172" s="1"/>
  <c r="J388"/>
  <c r="J385" s="1"/>
  <c r="J384" s="1"/>
  <c r="J32"/>
  <c r="J31" s="1"/>
  <c r="J27" s="1"/>
  <c r="J105"/>
  <c r="J104" s="1"/>
  <c r="J368"/>
  <c r="J367" s="1"/>
  <c r="I113" i="94"/>
  <c r="I112" s="1"/>
  <c r="I372" i="90"/>
  <c r="I371" s="1"/>
  <c r="I370" s="1"/>
  <c r="I23" i="94"/>
  <c r="I21" s="1"/>
  <c r="I20" s="1"/>
  <c r="I80" i="90"/>
  <c r="I79" s="1"/>
  <c r="J346" i="92"/>
  <c r="J345" s="1"/>
  <c r="J344" s="1"/>
  <c r="J343" s="1"/>
  <c r="J338" s="1"/>
  <c r="J451" s="1"/>
  <c r="I91" i="94"/>
  <c r="I90" s="1"/>
  <c r="I350" i="90"/>
  <c r="I349" s="1"/>
  <c r="I348" s="1"/>
  <c r="I347" s="1"/>
  <c r="I346" s="1"/>
  <c r="I341" s="1"/>
  <c r="I94" i="94"/>
  <c r="I358" i="90"/>
  <c r="I357" s="1"/>
  <c r="I356" s="1"/>
  <c r="I355" s="1"/>
  <c r="I78" i="94"/>
  <c r="I322" i="90"/>
  <c r="I418"/>
  <c r="I417" s="1"/>
  <c r="I416" s="1"/>
  <c r="I415" s="1"/>
  <c r="I406" s="1"/>
  <c r="I405" s="1"/>
  <c r="I77" i="94"/>
  <c r="I321" i="90"/>
  <c r="J426" i="92"/>
  <c r="J419" s="1"/>
  <c r="I110" i="94"/>
  <c r="I106" s="1"/>
  <c r="I430" i="90"/>
  <c r="I429" s="1"/>
  <c r="J93" i="92"/>
  <c r="J92" s="1"/>
  <c r="J85" s="1"/>
  <c r="J84" s="1"/>
  <c r="I121" i="94"/>
  <c r="I120" s="1"/>
  <c r="I115" s="1"/>
  <c r="I114" s="1"/>
  <c r="I100" i="90"/>
  <c r="I99" s="1"/>
  <c r="I98" s="1"/>
  <c r="I91" s="1"/>
  <c r="I90" s="1"/>
  <c r="J145" i="92"/>
  <c r="J144" s="1"/>
  <c r="J114"/>
  <c r="J317"/>
  <c r="J316" s="1"/>
  <c r="J315" s="1"/>
  <c r="J434"/>
  <c r="J433" s="1"/>
  <c r="J432" s="1"/>
  <c r="J431" s="1"/>
  <c r="J430" s="1"/>
  <c r="J354"/>
  <c r="J353" s="1"/>
  <c r="J263"/>
  <c r="J42"/>
  <c r="J41" s="1"/>
  <c r="J121"/>
  <c r="J160"/>
  <c r="J159" s="1"/>
  <c r="J158" s="1"/>
  <c r="J300"/>
  <c r="J299" s="1"/>
  <c r="J231"/>
  <c r="J322"/>
  <c r="J321" s="1"/>
  <c r="J252"/>
  <c r="J251"/>
  <c r="J395"/>
  <c r="J394" s="1"/>
  <c r="J393" s="1"/>
  <c r="J403"/>
  <c r="J402" s="1"/>
  <c r="J454" s="1"/>
  <c r="J373"/>
  <c r="J372" s="1"/>
  <c r="J374"/>
  <c r="J204"/>
  <c r="J203" s="1"/>
  <c r="B24" i="100" s="1"/>
  <c r="B25" s="1"/>
  <c r="I422" i="90" l="1"/>
  <c r="I421" s="1"/>
  <c r="I420" s="1"/>
  <c r="I419" s="1"/>
  <c r="J236" i="92"/>
  <c r="J418"/>
  <c r="J171"/>
  <c r="J157" s="1"/>
  <c r="J448" s="1"/>
  <c r="I76" i="90"/>
  <c r="I75" s="1"/>
  <c r="I74" s="1"/>
  <c r="I21" s="1"/>
  <c r="I354"/>
  <c r="I353" s="1"/>
  <c r="I320"/>
  <c r="I319" s="1"/>
  <c r="I318" s="1"/>
  <c r="I317" s="1"/>
  <c r="I238" s="1"/>
  <c r="I76" i="94"/>
  <c r="I45" s="1"/>
  <c r="J314" i="92"/>
  <c r="I89" i="94"/>
  <c r="J22" i="92"/>
  <c r="J201"/>
  <c r="J449" s="1"/>
  <c r="J352"/>
  <c r="J351" s="1"/>
  <c r="J350" s="1"/>
  <c r="J452" s="1"/>
  <c r="J262"/>
  <c r="J261" s="1"/>
  <c r="J68"/>
  <c r="I433" i="90" l="1"/>
  <c r="J417" i="92"/>
  <c r="J416" s="1"/>
  <c r="J458"/>
  <c r="I172" i="94"/>
  <c r="J235" i="92"/>
  <c r="J450" s="1"/>
  <c r="J21"/>
  <c r="J455" l="1"/>
  <c r="J20"/>
  <c r="J445" s="1"/>
  <c r="C28" i="99" s="1"/>
  <c r="J446" i="92"/>
  <c r="J457" s="1"/>
  <c r="C28" i="84" l="1"/>
  <c r="C30"/>
  <c r="C33"/>
  <c r="C42"/>
  <c r="C24" l="1"/>
  <c r="C45"/>
  <c r="C44" s="1"/>
  <c r="C50" l="1"/>
  <c r="C27" i="99"/>
  <c r="C26" s="1"/>
  <c r="C25" s="1"/>
  <c r="C24" l="1"/>
  <c r="C23" s="1"/>
  <c r="C22" s="1"/>
  <c r="C21" s="1"/>
  <c r="C20" s="1"/>
  <c r="C19" s="1"/>
  <c r="J459" i="92"/>
  <c r="J460" s="1"/>
</calcChain>
</file>

<file path=xl/sharedStrings.xml><?xml version="1.0" encoding="utf-8"?>
<sst xmlns="http://schemas.openxmlformats.org/spreadsheetml/2006/main" count="6010" uniqueCount="555">
  <si>
    <t>ДОХОДЫ ОТ ПРОДАЖИ МАТЕРИАЛЬНЫХ И НЕМАТЕРИАЛЬНЫХ АКТИВОВ</t>
  </si>
  <si>
    <t>Код классификации</t>
  </si>
  <si>
    <t>и статьям классификации доходов бюджетов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</si>
  <si>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</si>
  <si>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НАЛОГОВЫЕ И НЕНАЛОГОВЫЕ ДОХОДЫ</t>
  </si>
  <si>
    <t>НАЛОГИ НА ПРИБЫЛЬ, ДОХОДЫ</t>
  </si>
  <si>
    <t>Налог на доходы физических лиц</t>
  </si>
  <si>
    <t>НАЛОГИ НА СОВОКУПНЫЙ ДОХОД</t>
  </si>
  <si>
    <t>НАЛОГИ НА ИМУЩЕСТВО</t>
  </si>
  <si>
    <t>ДОХОДЫ ОТ ИСПОЛЬЗОВАНИЯ ИМУЩЕСТВА, НАХОДЯЩЕГОСЯ В ГОСУДАРСТВЕННОЙ И МУНИЦИПАЛЬНОЙ СОБСТВЕННОСТИ</t>
  </si>
  <si>
    <t>000 1 00 00000 00 0000 000</t>
  </si>
  <si>
    <t>000 1 01 00000 00 0000 000</t>
  </si>
  <si>
    <t>000 1 01 02000 01 0000 110</t>
  </si>
  <si>
    <t>000 1 05 00000 00 0000 000</t>
  </si>
  <si>
    <t>000 1 06 00000 00 0000 000</t>
  </si>
  <si>
    <t>000 1 11 00000 00 0000 000</t>
  </si>
  <si>
    <t>000 1 11 05000 00 0000 120</t>
  </si>
  <si>
    <t>000 1 14 00000 00 0000 000</t>
  </si>
  <si>
    <t>000 1 14 06000 00 0000 430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</si>
  <si>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</si>
  <si>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Субсидии бюджетам бюджетной системы Российской Федерации (межбюджетные субсидии)</t>
  </si>
  <si>
    <t>Иные межбюджетные трансферты</t>
  </si>
  <si>
    <t xml:space="preserve">  </t>
  </si>
  <si>
    <t>Субвенции бюджетам бюджетной системы Российской Федерации</t>
  </si>
  <si>
    <t>000 2 02 20000 00 0000 150</t>
  </si>
  <si>
    <t>000 2 02 30000 00 0000 150</t>
  </si>
  <si>
    <t>000 2 02 40000 00 0000 150</t>
  </si>
  <si>
    <t>ИТОГО</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</si>
  <si>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</si>
  <si>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</si>
  <si>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</si>
  <si>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</si>
  <si>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Наименование группы, подгруппы и статьи                                           классификации доходов</t>
  </si>
  <si>
    <t>000 1 11 09000 00 0000 120</t>
  </si>
  <si>
    <t>Доходы от продажи земельных участков, находящихся в государственной и муниципальной собственности</t>
  </si>
  <si>
    <t>000 2 02 10000 00 0000 150</t>
  </si>
  <si>
    <t>Дотации бюджетам бюджетной системы Российской Федерации</t>
  </si>
  <si>
    <t>(рублей)</t>
  </si>
  <si>
    <t>к Решению Собрания депутатов МО р.п. Первомайский</t>
  </si>
  <si>
    <t>Приложение № 1</t>
  </si>
  <si>
    <t>"О бюджете муниципального образования</t>
  </si>
  <si>
    <t>рабочий поселок  Первомайский Щекинского района</t>
  </si>
  <si>
    <t xml:space="preserve">Доходы бюджета муниципального образования рабочий поселок                                     </t>
  </si>
  <si>
    <t>000 1 05 03010 01 1000 110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</si>
  <si>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</si>
  <si>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000 1 06 06000 00 0000 110</t>
  </si>
  <si>
    <t>Земельный налог</t>
  </si>
  <si>
    <t>000 1 17 00000 00 0000 000</t>
  </si>
  <si>
    <t>ПРОЧИЕ НЕНАЛОГОВЫЕ ДОХОДЫ</t>
  </si>
  <si>
    <t>000 1 17 05050 13 0000 180</t>
  </si>
  <si>
    <t>Прочие неналоговые доходы</t>
  </si>
  <si>
    <t>000 1 06 01000 00 0000 110</t>
  </si>
  <si>
    <t>Налог на имущество физических лиц</t>
  </si>
  <si>
    <t>2022 год</t>
  </si>
  <si>
    <t>871</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</si>
  <si>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</si>
  <si>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</si>
  <si>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</si>
  <si>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</si>
  <si>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Наименование</t>
  </si>
  <si>
    <t>Раз- дел</t>
  </si>
  <si>
    <t>Под- раз-дел</t>
  </si>
  <si>
    <t>Целевая статья</t>
  </si>
  <si>
    <t>Груп- па, под- груп- па видов расхо- дов</t>
  </si>
  <si>
    <t>Общегосударственные вопросы</t>
  </si>
  <si>
    <t>01</t>
  </si>
  <si>
    <t>02</t>
  </si>
  <si>
    <t>0</t>
  </si>
  <si>
    <t>00</t>
  </si>
  <si>
    <t>00000</t>
  </si>
  <si>
    <t>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</si>
  <si>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</si>
  <si>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</si>
  <si>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2</t>
  </si>
  <si>
    <t>3</t>
  </si>
  <si>
    <t>Иные закупки товаров, работ и услуг для обеспечения государственных (муниципальных) нужд</t>
  </si>
  <si>
    <t>240</t>
  </si>
  <si>
    <t>Уплата налогов, сборов и иных платежей</t>
  </si>
  <si>
    <t>850</t>
  </si>
  <si>
    <t>4</t>
  </si>
  <si>
    <t>Непрограммные расходы</t>
  </si>
  <si>
    <t>99</t>
  </si>
  <si>
    <t>9</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</si>
  <si>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</si>
  <si>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</si>
  <si>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05</t>
  </si>
  <si>
    <t>Обеспечение деятельности финансовых, налоговых и таможенных органов и органов финансового (финансово-бюджетного) надзора</t>
  </si>
  <si>
    <t>06</t>
  </si>
  <si>
    <t>Обеспечение проведения выборов и референдумов</t>
  </si>
  <si>
    <t>07</t>
  </si>
  <si>
    <t>Специальные расходы</t>
  </si>
  <si>
    <t>10</t>
  </si>
  <si>
    <t>Премии и гранты</t>
  </si>
  <si>
    <t>350</t>
  </si>
  <si>
    <t>Резервные фонды</t>
  </si>
  <si>
    <t>11</t>
  </si>
  <si>
    <t>Резервные средства</t>
  </si>
  <si>
    <t>870</t>
  </si>
  <si>
    <t>12</t>
  </si>
  <si>
    <t>Другие общегосударственные вопросы</t>
  </si>
  <si>
    <t>13</t>
  </si>
  <si>
    <t>110</t>
  </si>
  <si>
    <t>Бюджетные инвестиции</t>
  </si>
  <si>
    <t>09</t>
  </si>
  <si>
    <t>Исполнение судебных актов</t>
  </si>
  <si>
    <t>830</t>
  </si>
  <si>
    <t>Субсидии</t>
  </si>
  <si>
    <t>Национальная оборона</t>
  </si>
  <si>
    <t>Мобилизационная и вневойсковая подготовка</t>
  </si>
  <si>
    <t>51180</t>
  </si>
  <si>
    <t>Национальная безопасность и правоохранительная деятельность</t>
  </si>
  <si>
    <t>Социальные выплаты гражданам, кроме публичных нормативных социальных выплат</t>
  </si>
  <si>
    <t>Другие вопросы в области национальной безопасности и правоохранительной деятельности</t>
  </si>
  <si>
    <t>14</t>
  </si>
  <si>
    <t>Национальная экономика</t>
  </si>
  <si>
    <t>08</t>
  </si>
  <si>
    <t>Субсидии автономным учреждениям</t>
  </si>
  <si>
    <t>Дорожное хозяйство (дорожные фонды)</t>
  </si>
  <si>
    <t>Связь и информатика</t>
  </si>
  <si>
    <t>80450</t>
  </si>
  <si>
    <t>Другие вопросы в области национальной экономики</t>
  </si>
  <si>
    <t>Жилищное хозяйство</t>
  </si>
  <si>
    <t>Коммунальное хозяйство</t>
  </si>
  <si>
    <t>Благоустройство</t>
  </si>
  <si>
    <t>F2</t>
  </si>
  <si>
    <t>55550</t>
  </si>
  <si>
    <t>Охрана окружающей среды</t>
  </si>
  <si>
    <t>Другие вопросы в области охраны окружающей среды</t>
  </si>
  <si>
    <t>Образование</t>
  </si>
  <si>
    <t>Профессиональная подготовка, переподготовка и повышение квалификации</t>
  </si>
  <si>
    <t>Молодежная политика</t>
  </si>
  <si>
    <t>Культура</t>
  </si>
  <si>
    <t>80100</t>
  </si>
  <si>
    <t>Другие вопросы в области культуры, кинематографии</t>
  </si>
  <si>
    <t>Социальная политика</t>
  </si>
  <si>
    <t>Социальное обеспечение населения</t>
  </si>
  <si>
    <t>Публичные нормативные социальные выплаты гражданам</t>
  </si>
  <si>
    <t>Физическая культура и спорт</t>
  </si>
  <si>
    <t>Другие вопросы в области физической культуры и спорта</t>
  </si>
  <si>
    <t>Итого</t>
  </si>
  <si>
    <t xml:space="preserve">        </t>
  </si>
  <si>
    <t xml:space="preserve">   </t>
  </si>
  <si>
    <t>Обеспечение функционирования Собрания депутатов</t>
  </si>
  <si>
    <t>Обеспечение деятельности Собрания депутатов поселений Щекинского района</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</si>
  <si>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Собрания депутатов"</t>
  </si>
  <si>
    <t>00110</t>
  </si>
  <si>
    <t>Расходы на выплату персоналу государственных органов</t>
  </si>
  <si>
    <t>Расходы на обеспечение функций органов местного самоуправления в рамках непрограммного направления деятельности "Обеспечение функционирования Собрания депутатов"</t>
  </si>
  <si>
    <t>00190</t>
  </si>
  <si>
    <t>Муниципальная программа "Информирование населения о деятельности органов местного самоуправления муниципального образования рабочий поселок Первомайский Щекинского района"</t>
  </si>
  <si>
    <t>Информирование населения о деятельности органов местного самоуправления</t>
  </si>
  <si>
    <t>26910</t>
  </si>
  <si>
    <t xml:space="preserve">Обеспечение функционирования Администрации МО  </t>
  </si>
  <si>
    <t>Глава местной администрации</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</si>
  <si>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</si>
  <si>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Аппарат администрации</t>
  </si>
  <si>
    <t>Расходы на обеспечения функций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</si>
  <si>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 xml:space="preserve">Межбюджетные трансферты </t>
  </si>
  <si>
    <t>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</si>
  <si>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t>
  </si>
  <si>
    <t>97</t>
  </si>
  <si>
    <t>85051</t>
  </si>
  <si>
    <t>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</si>
  <si>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Межбюджетные трансферты</t>
  </si>
  <si>
    <t>Расходы за счет переданных полномочий на осуществление муниципального жилищного контроля на территории муниципального образования</t>
  </si>
  <si>
    <t>85100</t>
  </si>
  <si>
    <t xml:space="preserve">Расходы за счет переданных полномочий на осуществление муниципального земельного контроля за использованием земель муниципального образования </t>
  </si>
  <si>
    <t>85110</t>
  </si>
  <si>
    <t>Расходы за счет переданных полномочий на осуществление внутреннего муниципального финансового контроля в сфере бюджетных правоотношений в части осуществления последующего контроля</t>
  </si>
  <si>
    <t>85360</t>
  </si>
  <si>
    <t>Расходы за счет переданных полномочий на осуществление внешнего муниципального финансового контроля</t>
  </si>
  <si>
    <t>85040</t>
  </si>
  <si>
    <t>Расходы на проведение выборов в законодательные (представительные) органы поселений Щекинского района</t>
  </si>
  <si>
    <t>Расходы на проведение выборов в Собрания депутатов поселений Щекинского района в рамках непрограммного направления деятельности "Обеспечение проведения выборов и референдумов в поселениях Щекинского района"</t>
  </si>
  <si>
    <t>28800</t>
  </si>
  <si>
    <t>Резервные фонды местных администраций</t>
  </si>
  <si>
    <t>28810</t>
  </si>
  <si>
    <t>Муниципальная программа "Совершенствование структуры собственности муниципального образования рабочий поселок Первомайский Щекинского района"</t>
  </si>
  <si>
    <t>Содержание имущества и казны</t>
  </si>
  <si>
    <t>Содержание недвижимого имущества</t>
  </si>
  <si>
    <t>29060</t>
  </si>
  <si>
    <t>Ремонт, содержание и обслуживание памятника погибшим воинам</t>
  </si>
  <si>
    <t>29270</t>
  </si>
  <si>
    <t>Содержание свободного муниципального жилья</t>
  </si>
  <si>
    <t>29290</t>
  </si>
  <si>
    <t>Оценкам недвижимости, признание прав и регулирование отношений по муниципальной собственности</t>
  </si>
  <si>
    <t>Признание прав и регулирование отношений по муниципальной собственности</t>
  </si>
  <si>
    <t>29070</t>
  </si>
  <si>
    <t>Муниципальная программа "Развитие и поддержание информационных систем в муниципальном образовании рабочий поселок Первомайский Щекинского района"</t>
  </si>
  <si>
    <t>Развитие и поддержание информационной системы Администрации МО р.п. Первомайский Щекинского района</t>
  </si>
  <si>
    <t>Оснащение компьютерной техникой</t>
  </si>
  <si>
    <t>Приобретение, техническое и информационное обслуживание компьютерной техники, комплектующих и программного обеспечения</t>
  </si>
  <si>
    <t>29050</t>
  </si>
  <si>
    <t>Обеспечение функционирования официального портала МО р.п. Первомайский</t>
  </si>
  <si>
    <t>Сопровождение и обновление информационных систем</t>
  </si>
  <si>
    <t>Обеспечение доступа к сети Интернет</t>
  </si>
  <si>
    <t>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</si>
  <si>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Защита информации от несанкционированного доступа</t>
  </si>
  <si>
    <t>Муниципальная программа "Развитие общественных организаций в муниципальном образовании рабочий поселок Первомайский Щекинского района"</t>
  </si>
  <si>
    <t>Развитие общественных организаций  в муниципальном образовании рабочий поселок Первомайский Щекинского района</t>
  </si>
  <si>
    <t>Муниципальная программа "Энергосбережение и повышение энергетической эффективности в муниципальном образовании рабочий поселок Первомайский Щекинского района"</t>
  </si>
  <si>
    <t>Внедрение энергосберегающих технологий</t>
  </si>
  <si>
    <t>Энергосбережение и повышение энергетической эффективности</t>
  </si>
  <si>
    <t>23380</t>
  </si>
  <si>
    <t>Муниципальная программа "Организация градостроительной деятельности на территории муниципального образования рабочий посёлок Первомайский Щекинского района"</t>
  </si>
  <si>
    <t>Мероприятие «Внесение изменений в генеральный план муниципального образования рабочий поселок Первомайский Щекинского района»</t>
  </si>
  <si>
    <t>Внесение изменений в генеральный план МО р.п. Первомайский</t>
  </si>
  <si>
    <t>29690</t>
  </si>
  <si>
    <t>Мероприятие «Разработка и утверждение нормативов градостроительного проектирования муниципального образования рабочий поселок Первомайский Щекинского района»</t>
  </si>
  <si>
    <t>Разработка и утверждение нормативов градостроительного проектирования</t>
  </si>
  <si>
    <t>29700</t>
  </si>
  <si>
    <t>Подготовка и утверждение программы комплексного развития социальной инфраструктуры</t>
  </si>
  <si>
    <t>29730</t>
  </si>
  <si>
    <t>91</t>
  </si>
  <si>
    <t>Представительские расходы в рамках непрограммного направления деятельности "Собрания депутатов поселений Щекинского района"</t>
  </si>
  <si>
    <t>26250</t>
  </si>
  <si>
    <t>Обеспечение деятельности аппарат Администрации МО</t>
  </si>
  <si>
    <t>Расходы на выполнение судебных актов по искам о возмещении вреда, причиненного незаконными действиями (бездействием) муниципальных органов либо должностных лиц этих органов</t>
  </si>
  <si>
    <t>Иные непрограммные мероприятия</t>
  </si>
  <si>
    <t>Расходы, связанные с профилактикой и устранением последствий распространения коронавирусной инфекции</t>
  </si>
  <si>
    <t>26752</t>
  </si>
  <si>
    <t>Членские взносы</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</si>
  <si>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непрограммных расходов</t>
  </si>
  <si>
    <t>Муниципальная программа "Обеспечение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 терроризма и экстремизма на территории муниципального образования рабочий поселок Первомайский Щёкинского района"</t>
  </si>
  <si>
    <t>Совершенствование гражданской обороны (защиты) населения МО р.п. Первомайский</t>
  </si>
  <si>
    <t>Накопление материально-технических ресурсов для ликвидации ЧС</t>
  </si>
  <si>
    <t>29080</t>
  </si>
  <si>
    <t>Информирование населения по противопожарной тематике</t>
  </si>
  <si>
    <t>29320</t>
  </si>
  <si>
    <t>Прочие мероприятия по гражданской обороне (защите) населения</t>
  </si>
  <si>
    <t>29510</t>
  </si>
  <si>
    <t>29560</t>
  </si>
  <si>
    <t>Ремонт защитных сооружений ГО</t>
  </si>
  <si>
    <t>29580</t>
  </si>
  <si>
    <t>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</si>
  <si>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Мероприятия по профилактике правонарушений, терроризма, экстремизма</t>
  </si>
  <si>
    <t>29030</t>
  </si>
  <si>
    <t>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</si>
  <si>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Мероприятия по профилактике ЧС природного и техногенного характера и безопасности населения на водных объектах</t>
  </si>
  <si>
    <t>29520</t>
  </si>
  <si>
    <t>Накопление запасов материально-технических средств для защиты населения от чрезвычайных ситуаций</t>
  </si>
  <si>
    <t>29540</t>
  </si>
  <si>
    <t>Межбюджетные трансферты бюджету муниципального района из бюджетов поселений</t>
  </si>
  <si>
    <t>Расходы за счет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t>
  </si>
  <si>
    <t>85090</t>
  </si>
  <si>
    <t>Обеспечение первичных мер пожарной безопасности</t>
  </si>
  <si>
    <t>29530</t>
  </si>
  <si>
    <t>Муниципальная программа "Комплексная программа профилактики правонарушений в муниципальном образовании рабочий посёлок Первомайский Щекинского района"</t>
  </si>
  <si>
    <t>Приобретение и содержание опорного пункта правопорядка</t>
  </si>
  <si>
    <t>26680</t>
  </si>
  <si>
    <t>Муниципальная программа "Организация благоустройства территории муниципального образования рабочий поселок Первомайский Щекинского района"</t>
  </si>
  <si>
    <t>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</si>
  <si>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 xml:space="preserve">Ремонт дорог </t>
  </si>
  <si>
    <t>29100</t>
  </si>
  <si>
    <t>Ремонт придомовой территории</t>
  </si>
  <si>
    <t>29110</t>
  </si>
  <si>
    <t>Ремонт тротуаров</t>
  </si>
  <si>
    <t>29120</t>
  </si>
  <si>
    <t>Установка и разработка схемы дислокации дорожных знаков и дорожной разметки дорог общего пользования</t>
  </si>
  <si>
    <t>29130</t>
  </si>
  <si>
    <t>Содержание автомобильных дорог и тротуаров</t>
  </si>
  <si>
    <t>29330</t>
  </si>
  <si>
    <t>Реконструкция улично-дорожной сети</t>
  </si>
  <si>
    <t>29390</t>
  </si>
  <si>
    <t>Установка и обслуживание объектов дорожной инфраструктуры</t>
  </si>
  <si>
    <t>29590</t>
  </si>
  <si>
    <t>Межбюджетные трансферты на реализацию мероприятий по применению информационных технологий</t>
  </si>
  <si>
    <t>Муниципальная программа "Развитие и поддержка субъектов малого и среднего предпринимательства на территории муниципального образования рабочий поселок Первомайский Щекинского района"</t>
  </si>
  <si>
    <t>Субсидии юридическим лицам (кроме некоммерческих организаций), индивидуальным предпринимателям, физическим лицам</t>
  </si>
  <si>
    <t>Проведение конкурсов</t>
  </si>
  <si>
    <t>29910</t>
  </si>
  <si>
    <t>Муниципальная программа "Улучшение жилищных условий граждан на территории муниципального образования рабочий поселок Первомайский Щекинского района"</t>
  </si>
  <si>
    <t>Ремонт муниципального жилого фонда и мест общего пользования</t>
  </si>
  <si>
    <t>Установка приборов учета</t>
  </si>
  <si>
    <t>29420</t>
  </si>
  <si>
    <t>29160</t>
  </si>
  <si>
    <t>Переселение граждан из аварийного жилищного фонда в муниципальном образовании рабочий поселок Первомайский Щекинского района</t>
  </si>
  <si>
    <t>Приобретение жилых помещений</t>
  </si>
  <si>
    <t>29800</t>
  </si>
  <si>
    <t>Взносы на капитальный ремонт общего имущества в многоквартирных домах по помещениям находящимся в собственности МО</t>
  </si>
  <si>
    <t>26670</t>
  </si>
  <si>
    <t>Содержание и ремонт уличного освещения на территории МО р.п. Первомайский</t>
  </si>
  <si>
    <t>Реконструкция уличного освещения</t>
  </si>
  <si>
    <t>Оплата потребленной электроэнергии на уличное освещение</t>
  </si>
  <si>
    <t>29190</t>
  </si>
  <si>
    <t>Техническое обслуживание и ремонт уличного освещения</t>
  </si>
  <si>
    <t>29200</t>
  </si>
  <si>
    <t>Организация и проведение мероприятий по благоустройству и озеленению на территории МО р.п. Первомайский</t>
  </si>
  <si>
    <t>Разработка проектной документации</t>
  </si>
  <si>
    <t>29170</t>
  </si>
  <si>
    <t>Спиливание деревьев</t>
  </si>
  <si>
    <t>29210</t>
  </si>
  <si>
    <t>Организация сбора и вывоза мусора</t>
  </si>
  <si>
    <t>Содержание мест массового отдыха</t>
  </si>
  <si>
    <t>29370</t>
  </si>
  <si>
    <t>Обустройство и ремонт контейнерных площадок</t>
  </si>
  <si>
    <t>Ремонт, приобретение и установка детских площадок</t>
  </si>
  <si>
    <t xml:space="preserve">Мероприятия по озеленению территории </t>
  </si>
  <si>
    <t>29610</t>
  </si>
  <si>
    <t>Приобретение, установка и обслуживание малых архитектурных форм</t>
  </si>
  <si>
    <t>29620</t>
  </si>
  <si>
    <t>Приобретение, поставка и обслуживание светодиодных конструкций</t>
  </si>
  <si>
    <t>29710</t>
  </si>
  <si>
    <t>Приобретение техники</t>
  </si>
  <si>
    <t>29760</t>
  </si>
  <si>
    <t>Иные мероприятия в области благоустройства</t>
  </si>
  <si>
    <t>29920</t>
  </si>
  <si>
    <t>Реализация мероприятий, направленных на создание (обустройству) мест (площадок) накопления твердых коммунальных отходов</t>
  </si>
  <si>
    <t>80360</t>
  </si>
  <si>
    <t>Муниципальная программа «Формирование современной городской среды в муниципальном образовании рабочий поселок Первомайский Щекинского района на 2018-2024 годы»</t>
  </si>
  <si>
    <t>Формирование современной городской среды в муниципальном образовании рабочий поселок Первомайский Щекинского района на 2018-2024 годы</t>
  </si>
  <si>
    <t>Мероприятие «Благоустройство дворовых территорий»</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</si>
  <si>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</si>
  <si>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L5550</t>
  </si>
  <si>
    <t>Мероприятие «Благоустройство территорий общего пользования»</t>
  </si>
  <si>
    <t>Мероприятие «Передача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</si>
  <si>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Другие вопросы в области жилищное - коммунального хозяйства</t>
  </si>
  <si>
    <t>Обеспечение деятельности МКУ "ПУЖиБ"</t>
  </si>
  <si>
    <t>Расходы на обеспечение деятельности (оказание услуг) муниципальных учреждений</t>
  </si>
  <si>
    <t>00590</t>
  </si>
  <si>
    <t>Расходы на выплату персоналу казенных учреждений</t>
  </si>
  <si>
    <t>Развитие и поддержание информационной системы МКУ "ПУЖиБ"</t>
  </si>
  <si>
    <t>Обслуживание программ</t>
  </si>
  <si>
    <t>Муниципальная программа "Профессиональная подготовка, переподготовка, повышение квалификации муниципальных служащих и работников, замещающих должности, не отнесенные к должностям муниципальной службы, в администрации муниципального образования рабочий поселок Первомайский Щекинского района"</t>
  </si>
  <si>
    <t>Профессиональная подготовка, переподготовка, повышение квалификации</t>
  </si>
  <si>
    <t>29460</t>
  </si>
  <si>
    <t>Муниципальная программа "Развитие социально-культурной работы с населением в муниципальном образовании рабочий поселок Первомайский Щекинского района"</t>
  </si>
  <si>
    <t>Оказание содействия в трудоустройстве несовершеннолетних граждан</t>
  </si>
  <si>
    <t>29240</t>
  </si>
  <si>
    <t>Выполнение мероприятий Соглашения о межмуниципальном сотрудничестве</t>
  </si>
  <si>
    <t>29180</t>
  </si>
  <si>
    <t>Культура и кинематография</t>
  </si>
  <si>
    <t>Обеспечение деятельности МКУК "ППБ"</t>
  </si>
  <si>
    <t>Субсидии на укрепление материально-технической базы учреждений культуры муниципальных образований</t>
  </si>
  <si>
    <t>S0080</t>
  </si>
  <si>
    <t>Укрепление материально-технической базы учреждений культуры муниципального образования</t>
  </si>
  <si>
    <t>23390</t>
  </si>
  <si>
    <t>Обеспечение деятельности МАУК "ДК "ХИМИК"</t>
  </si>
  <si>
    <t>Расходы за счет переданных полномочий по организации досуга и обеспечения жителей поселения услугами организаций культуры в части обеспечения развития и укрепления материально-технической базы домов культуры в населенных пунктах с численностью жителей до 50 тысяч человек</t>
  </si>
  <si>
    <t>L4670</t>
  </si>
  <si>
    <t>Развитие и поддержание информационной системы МКУК "ППБ"</t>
  </si>
  <si>
    <t>Проведение независимой оценки качества условий предоставления муниципальных услуг</t>
  </si>
  <si>
    <t>29140</t>
  </si>
  <si>
    <t>Закон Тульской области "О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 муниципальных музеев и их филиалов"</t>
  </si>
  <si>
    <t>Организация досуга и массового отдыха</t>
  </si>
  <si>
    <t>Проведение конкурсов "Лучший двор", "Праздник двора"</t>
  </si>
  <si>
    <t>29020</t>
  </si>
  <si>
    <t>Приобретение и обслуживание новогодней елки</t>
  </si>
  <si>
    <t>29250</t>
  </si>
  <si>
    <t>Проведение праздничных мероприятий</t>
  </si>
  <si>
    <t>29260</t>
  </si>
  <si>
    <t>Социальная поддержка населения муниципального образования</t>
  </si>
  <si>
    <t>96</t>
  </si>
  <si>
    <t>Социальная поддержка отдельных категорий граждан</t>
  </si>
  <si>
    <t>Обеспечение социальной поддержки пенсионеров и ветеранов ВОВ муниципального образования</t>
  </si>
  <si>
    <t>28900</t>
  </si>
  <si>
    <t>Выплата материнского капитала</t>
  </si>
  <si>
    <t>29630</t>
  </si>
  <si>
    <t>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</si>
  <si>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Проведение спортивных мероприятий</t>
  </si>
  <si>
    <t>29230</t>
  </si>
  <si>
    <t>Аренда спортивно-оздоровительного комплекса</t>
  </si>
  <si>
    <t>29570</t>
  </si>
  <si>
    <t>Приложение № 7</t>
  </si>
  <si>
    <t>Мероприятие «Подготовка и утверждение генерального плана муниципального образования рабочий поселок Первомайский Щекинского района»</t>
  </si>
  <si>
    <t>Подготовка и утверждение генерального плана МО р.п. Первомайский</t>
  </si>
  <si>
    <t>29680</t>
  </si>
  <si>
    <t>Мероприятие «Подготовка и утверждение программы комплексного развития транспортной инфраструктуры муниципального образования рабочий поселок Первомайский Щекинского района»</t>
  </si>
  <si>
    <t>Подготовка и утверждение программы комплексного развития транспортной инфраструктуры</t>
  </si>
  <si>
    <t>29720</t>
  </si>
  <si>
    <t>Мероприятие «Подготовка и утверждение программы комплексного развития социальной инфраструктуры муниципального образования рабочий поселок Первомайский Щекинского района»</t>
  </si>
  <si>
    <t>ГРБС</t>
  </si>
  <si>
    <t>Раз-дел</t>
  </si>
  <si>
    <t>Под-раз-дел</t>
  </si>
  <si>
    <t>Груп-па, под-группа видов рас-ходов</t>
  </si>
  <si>
    <t>Администрация МО р.п. Первомайский</t>
  </si>
  <si>
    <t/>
  </si>
  <si>
    <t>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t>
  </si>
  <si>
    <t>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t>
  </si>
  <si>
    <t>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t>
  </si>
  <si>
    <t>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</si>
  <si>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Собрание депутатов МО р.п. Первомайский</t>
  </si>
  <si>
    <t>872</t>
  </si>
  <si>
    <t>Приложение № 9</t>
  </si>
  <si>
    <t>Приложение № 16</t>
  </si>
  <si>
    <t>Группа, под-группа видов расхо-дов</t>
  </si>
  <si>
    <t>Подпрограмма "Содержание имущества и казны"</t>
  </si>
  <si>
    <t>Подпрограмма "Оценкам недвижимости, признание прав и регулирование отношений по муниципальной собственности"</t>
  </si>
  <si>
    <t>Подпрограмма "Совершенствование гражданской обороны (защиты) населения МО р.п. Первомайский"</t>
  </si>
  <si>
    <t>Подпрограмма "Профилактика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</si>
  <si>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Подпрограмма "Совершенствование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</si>
  <si>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Подпрограмма "Обеспечение первичных мер пожарной безопасности"</t>
  </si>
  <si>
    <t>Подпрограмма "Содержание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</si>
  <si>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Подпрограмма "Содержание и ремонт уличного освещения на территории МО р.п. Первомайский"</t>
  </si>
  <si>
    <t>Подпрограмма "Организация и проведение мероприятий по благоустройству и озеленению на территории МО р.п. Первомайский"</t>
  </si>
  <si>
    <t>29220</t>
  </si>
  <si>
    <t>29470</t>
  </si>
  <si>
    <t>29490</t>
  </si>
  <si>
    <t>Подпрограмма "Обеспечение деятельности МКУ "ПУЖиБ""</t>
  </si>
  <si>
    <t>Подпрограмма "Ремонт муниципального жилого фонда и мест общего пользования"</t>
  </si>
  <si>
    <t>Подпрограмма "Переселение граждан из аварийного жилищного фонда в муниципальном образовании рабочий поселок Первомайский Щекинского района"</t>
  </si>
  <si>
    <t>Подпрограмма "Молодежная политика"</t>
  </si>
  <si>
    <t>Подпрограмма "Обеспечение деятельности МКУК "ППБ""</t>
  </si>
  <si>
    <t>Подпрограмма "Организация досуга и массового отдыха"</t>
  </si>
  <si>
    <t>Подпрограмма "Организация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</si>
  <si>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Подпрограмма "Обеспечение деятельности МАУК "ДК "ХИМИК"</t>
  </si>
  <si>
    <t>Подпрограмма "Развитие и поддержание информационной системы Администрации МО р.п. Первомайский Щекинского района"</t>
  </si>
  <si>
    <t>Мероприятие "Оснащение компьютерной техникой"</t>
  </si>
  <si>
    <t>Мероприятие "Обеспечение функционирования официального портала МО р.п. Первомайский"</t>
  </si>
  <si>
    <t>Мероприятие "Сопровождение и обновление информационных систем"</t>
  </si>
  <si>
    <t>Мероприятие "Обеспечение доступа к сети Интернет"</t>
  </si>
  <si>
    <t>Мероприятие "Приобретение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</si>
  <si>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Мероприятие "Защита информации от несанкционированного доступа"</t>
  </si>
  <si>
    <t>Подпрограмма "Развитие и поддержание информационной системы МКУ "ПУЖиБ""</t>
  </si>
  <si>
    <t>Мероприятие "Обслуживание программ"</t>
  </si>
  <si>
    <t>Мероприятие "Внедрение энергосберегающих технологий"</t>
  </si>
  <si>
    <t>Мероприятие "Информирование населения о деятельности органов местного самоуправления"</t>
  </si>
  <si>
    <t>Подпрограмма "Формирование современной городской среды в муниципальном образовании рабочий поселок Первомайский Щекинского района на 2018-2024 годы"</t>
  </si>
  <si>
    <t>Формирование современной городской среды</t>
  </si>
  <si>
    <t>Расходы за счет передаваемых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</si>
  <si>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Код бюджетной классификации</t>
  </si>
  <si>
    <t>Наименование показателя</t>
  </si>
  <si>
    <t>Сумма</t>
  </si>
  <si>
    <t>000 01 00 00 00 00 0000 000</t>
  </si>
  <si>
    <t>ИСТОЧНИКИ ВНУТРЕННЕГО ФИНАНСИРОВАНИЯ ДЕФИЦИТОВ БЮДЖЕТОВ</t>
  </si>
  <si>
    <t>000 01 05 00 00 00 0000 000</t>
  </si>
  <si>
    <t>000 01 05 00 00 00 0000 500</t>
  </si>
  <si>
    <t>000 01 05 02 00 00 0000 500</t>
  </si>
  <si>
    <t>000 01 05 02 01 00 0000 510</t>
  </si>
  <si>
    <t>000 01 05 00 00 00 0000 600</t>
  </si>
  <si>
    <t>Уменьшение остатков средств бюджетов</t>
  </si>
  <si>
    <t>000 01 05 01 00 00 0000 600</t>
  </si>
  <si>
    <t>Уменьшение остатков финансовых резервов бюджетов</t>
  </si>
  <si>
    <t>000 01 05 01 01 00 0000 610</t>
  </si>
  <si>
    <t>Уменьшение остатков денежных средств финансовых резервов бюджетов</t>
  </si>
  <si>
    <t>Увеличение прочих остатков денежных средств местных бюджетов</t>
  </si>
  <si>
    <t>000 01 05 02 01 10 0000 510</t>
  </si>
  <si>
    <t>Уменьшение прочих остатков денежных средств местных бюджетов</t>
  </si>
  <si>
    <t>000 01 05 01 01 10 0000 610</t>
  </si>
  <si>
    <t>Модернизация коммунального хозяйства</t>
  </si>
  <si>
    <t>80890</t>
  </si>
  <si>
    <t>Частичная компенсация расходов на оплату труда работников муниципальных учреждений культуры</t>
  </si>
  <si>
    <t>мп</t>
  </si>
  <si>
    <t>на 2022 год</t>
  </si>
  <si>
    <t>на 2022 год и на плановый период 2023 и 2024 годов"</t>
  </si>
  <si>
    <t>Иные межбюджетные трансферты на стимулирование муниципальных образований (поселений) Щекинского района по улучшению качества управления муниципальными финансами</t>
  </si>
  <si>
    <t>84340</t>
  </si>
  <si>
    <t>Содержание движимого имущества</t>
  </si>
  <si>
    <t>29040</t>
  </si>
  <si>
    <t>Проведение конкурса "Активный руководитель территориального общественного самоуправления"</t>
  </si>
  <si>
    <t>29930</t>
  </si>
  <si>
    <t>Иные межбюджетные трансферты бюджетам муниципальных образований Щекинского района в целях проведения конкурса "Активный руководитель территориального общественного самоуправления"</t>
  </si>
  <si>
    <t>81260</t>
  </si>
  <si>
    <t>Гражданская оборона</t>
  </si>
  <si>
    <t>Защита населения и территории от чрезвычайных ситуаций природного и техногенного характера, пожарная безопасность</t>
  </si>
  <si>
    <t>Защита населения и территории от чрезвычайных ситуаций природного и техногенного характера</t>
  </si>
  <si>
    <t>Ликвидация карстовых пустот</t>
  </si>
  <si>
    <t>29340</t>
  </si>
  <si>
    <t>Расходы за счет передаваемых полномочий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"112"</t>
  </si>
  <si>
    <t>85120</t>
  </si>
  <si>
    <t>Устройство тротуаров</t>
  </si>
  <si>
    <t>29150</t>
  </si>
  <si>
    <t>Устройство котельных</t>
  </si>
  <si>
    <t>29350</t>
  </si>
  <si>
    <t>520</t>
  </si>
  <si>
    <t>Реализация национального проекта "Культура"</t>
  </si>
  <si>
    <t>А1</t>
  </si>
  <si>
    <t>Создание модельных муниципальных библиотек</t>
  </si>
  <si>
    <t>54540</t>
  </si>
  <si>
    <t>Приобретение спортивного инвентаря и снаряжения</t>
  </si>
  <si>
    <t>29300</t>
  </si>
  <si>
    <t>Публикация нормативно-правовых актов в СМИ</t>
  </si>
  <si>
    <t>дох</t>
  </si>
  <si>
    <t>деф</t>
  </si>
  <si>
    <t>Иные межбюджетные трансферты бюджетам муниципальных образований Щекинского района в целях проведения конкурсов "Активный сельский староста", "Активный руководитель территориального общественного самоуправления"</t>
  </si>
  <si>
    <t>A1</t>
  </si>
  <si>
    <t>Распределение бюджетных ассигнований бюджета муниципального образования рабочий поселок Первомайский Щекинского района на реализацию муниципальных программ по целевым статьям, группам и подгруппам видов расходов, разделам, подразделам классификации расходов бюджета муниципального образования рабочий поселок Первомайский Щекинского района на 2022 год</t>
  </si>
  <si>
    <t>Приложение № 5</t>
  </si>
  <si>
    <t>Накопление запасов продовольственных и медицинских средств в целях гражданской обороны</t>
  </si>
  <si>
    <t>от "15" декабря 2021 года № 52-188</t>
  </si>
  <si>
    <t>от "15" декабря 2021 года №52-188</t>
  </si>
  <si>
    <t>"О внесении изменений в Решение Собрания депутатов</t>
  </si>
  <si>
    <t>образования рабочий поселок Первомайский Щекинского</t>
  </si>
  <si>
    <t>от 15.12.2021 года №52-188 "О бюджете муниципального</t>
  </si>
  <si>
    <t>района на 2022 год и на плановый период 2023 и 2024 годов"</t>
  </si>
  <si>
    <t>Приложение № 4</t>
  </si>
  <si>
    <t>Ведомственная структура расходов бюджета муниципального образования рабочий поселок Первомайский Щекинского района на 2022 год</t>
  </si>
  <si>
    <t xml:space="preserve">Источники внутреннего финансирования дефицита бюджета муниципального образования рабочий поселок Первомайский Щекинского района на 2022 год </t>
  </si>
  <si>
    <t>Вложение в объекты муниципальной собственности</t>
  </si>
  <si>
    <t>29280</t>
  </si>
  <si>
    <t>410</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</si>
  <si>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</si>
  <si>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</si>
  <si>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Предупреждение и ликвидация чрезвычайных ситуаций и последствий стихийных бедствий муниципального характера (за исключением чрезвычайных ситуаций в лесах, возникших в следствии лесных пожаров)</t>
  </si>
  <si>
    <t>8376I</t>
  </si>
  <si>
    <t>Первомайский Щекинcкого района по группам, подгруппам</t>
  </si>
  <si>
    <t>Приложение № 2</t>
  </si>
  <si>
    <t>Приложение № 3</t>
  </si>
  <si>
    <t>000 1 16 00000 00 0000 000</t>
  </si>
  <si>
    <t>ШТРАФЫ, САНКЦИИ, ВОЗМЕЩЕНИЕ УЩЕРБА</t>
  </si>
  <si>
    <t>000 1 16 07010 13 0000 140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</si>
  <si>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</si>
  <si>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Субсидии некоммерческим организациям (за исключением государственных (муниципальных) учреждений)</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</si>
  <si>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</si>
  <si>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Модернизация жилищного хозяйства</t>
  </si>
  <si>
    <t>000 1 16 01000 01 0000 140</t>
  </si>
  <si>
    <t>Административные штрафы, установленные Кодексом Российской Федерации об административных правонарушениях</t>
  </si>
  <si>
    <t>Приложение № 13</t>
  </si>
  <si>
    <t>Объем бюджетных ассигнований дорожного фонда муниципального образования рабочий поселок Первомайский Щекинского района на 2022 год в на плановый период 2023 и 2024 годов</t>
  </si>
  <si>
    <t>Источники формирования муниципального дорожного фонда</t>
  </si>
  <si>
    <t>2023 год</t>
  </si>
  <si>
    <t>2024 год</t>
  </si>
  <si>
    <t>Остаток средств фонда на 1 января очередного финансового года</t>
  </si>
  <si>
    <t>000 1 01 02080 01 0000 110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</si>
  <si>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</si>
  <si>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85140</t>
  </si>
  <si>
    <t>Расходы за счет переданных полномочий на осуществление дорожной деятельности в части организации проезда по ул. Новаторов р.п. Первомайский Щекинского района</t>
  </si>
  <si>
    <t>таблица 1</t>
  </si>
  <si>
    <t>Межбюджетные трансферты, передаваемые из бюджета муниципального образования рабочий поселок Первомайский Щекинского района на осуществление части полномочий по решению вопросов местного значения бюджету муниципального образования Щекинский район на 2022 год</t>
  </si>
  <si>
    <t>Перечень вопросов межмуниципального характера</t>
  </si>
  <si>
    <t>Сумма на 2022 год</t>
  </si>
  <si>
    <t>Осуществление внешнего муниципального финансового контроля &lt;1&gt;</t>
  </si>
  <si>
    <t>Осуществление внутреннего муниципального финансового контроля в сфере бюджетных правоотношений в части осуществления последующего контроля &lt;2&gt;</t>
  </si>
  <si>
    <t>Предоставление градостроительного плана земельного участка;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&lt;3&gt;</t>
  </si>
  <si>
    <t>Организация деятельности аварийно-спасательных служб и (или) аварийно-спасательных формирований на территории муниципального образования &lt;4&gt;</t>
  </si>
  <si>
    <t>Осуществление муниципального земельного контроля за использованием земель муниципального образования &lt;5&gt;</t>
  </si>
  <si>
    <t>Осуществление муниципального жилищного контроля на территории муниципального образования&lt;6&gt;</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</si>
  <si>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&lt;7&gt;</t>
  </si>
  <si>
    <t>Участие в предупреждении и ликвидации последствий чрезвычайный ситуаций в границах муниципального образования р.п. Первомайский Щекинского района в части создания при органах местного самоуправления постоянно действующего органа управления, специально уполномоченного на решении задач в области защиты населения и территорий от ЧС и обеспечение вызова экстренных оперативных служб по единому номеру "112" &lt;8&gt;</t>
  </si>
  <si>
    <t xml:space="preserve">Итого </t>
  </si>
  <si>
    <t>&lt;1&gt; Расчетный объем межбюджетных трансфертов на реализацию передаваемых полномочий по осуществлению внешнего муниципального контроля определить в размере 40 процентов от годового фонда оплаты труда  Контрольно-счетной комиссии Щекинского района, рассчитанного с учетом действующего законодательства по состоянию на 1 октября 2021 года, и в размере 5 процентов от расчетного фонда оплаты труда на материально-техническое обеспечение.
        Распределение расчетного объема межбюджетных трансфертов между муниципальными образованиями Щекинского района осуществляется в зависимости от доли налоговых и неналоговых доходов бюджета поселения муниципального образования Щекинский район  в консолидированном бюджете муниципального района по состоянию на 1 октября 2021 года.</t>
  </si>
  <si>
    <t>&lt;2&gt; Расчетный объем межбюджетных трансфертов на реализацию передаваемых полномочий по осуществлению внутреннего муниципального финансового контроля в сфере бюджетных правоотношений в части осуществления последующего контроля определить путем расчета в размере 25 процентов от годового фонда оплаты труда двух муниципальных служащих (консультантов) администрации Щекинского района с учетом действующего законодательства по состоянию на 1 октября 2021 года и в размере 5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в зависимости от доли налоговых и неналоговых доходов бюджета поселения муниципального образования Щекинский район  в консолидированном бюджете муниципального района.</t>
  </si>
  <si>
    <t>&lt;3&gt; Расчетный объем межбюджетных трансфертов на реализацию передаваемого полномочия по предоставлению градостроительного плана земельного участка; выдаче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выдаче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направлению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определить путем расчета в размере 10 процентов фонда оплаты труда двух муниципальных служащих (начальника отдела и консультанта) администрации Щекинского района с учетом действующего законодательства по состоянию на 1 октября 2021 года и в размере пяти процентов от фонда оплаты труда на приобретение расходных материалов, необходимых для реализации каждого из направлений полномочия (4 направления) :
-предоставление градостроительного плана земельного участка;                                                                                                                                                                                                    
 -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</si>
  <si>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 xml:space="preserve">
.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2018-2024 годах.                                                                                                                                                                         
.    Расчетный объем межбюджетных трансфертов по подготовке, утверждению и выдачи градостроительного плана земельного участка в части изготовления чертежей сторонней организацией определяется расчетным путем исходя из 5000,0 рублей за один подготовленный документ.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2018-2024 годах.</t>
  </si>
  <si>
    <t>&lt;4&gt; Расчетный объем межбюджетных трансфертов на реализацию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 определить из расчета фактической потребности в оказании услуг аварийно-спасательным формированием,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численности населения, проживающего на территории  поселений.</t>
  </si>
  <si>
    <t>&lt;5&gt; Расчетный объем межбюджетных трансфертов на реализацию передаваемых полномочий по осуществлению муниципального земельного контроля за использованием земель муниципального образования определить путем расчета годового фонда оплаты труда должностных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 октября 2021 года и в размере 5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количеству земельных участков  в границах поселений.</t>
  </si>
  <si>
    <t>&lt;6&gt; Расчетный объем межбюджетных трансфертов на реализацию передаваемых полномочий по осуществлению муниципального жилищного  контроля определить путем расчета годового фонда оплаты труда должностных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 октября 2021 года и в размере 5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площади жилого фонда, находящегося в собственности  и пользовании поселений в рамках договора безвозмездного пользования, облагаемого взносами на капитальный ремонт.</t>
  </si>
  <si>
    <t>&lt;7&gt; Расчетный объем межбюджетных трансфертов на реализацию передаваемых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определить в соответствии с  учетом фактической потребностью и размера уровня софинансирования расходных обязательств муниципального образования, возникших  при реализации проектов.</t>
  </si>
  <si>
    <t>&lt;8&gt; Расчетный объем межбюджетных трансфертов на осуществление части полномочий по решению вопроса местного значения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оперативных служб по единому номеру «112» определить исходя из объема расходов на содержание муниципального казенного учреждения "Единая дежурная диспетчерская служба муниципального образования Щекинский район" в 2022 году и численности населения муниципального образования поселения по состоянию на 1 января 2021 года.</t>
  </si>
  <si>
    <t>таблица 2</t>
  </si>
  <si>
    <t>Субсидии из бюджета муниципального образования рабочий поселок Первомайский Щекинского района бюджету муниципального образования город Щекино Щекинского района</t>
  </si>
  <si>
    <t>Софинансирования расходных обязательств, возникших при выполнении полномочий органов местного самоуправления по решению вопросов местного значения по организации и осуществлению мероприятий по работе с детьми и молодежью, за исключением трудоустройства несовершеннолетних граждан &lt;1&gt;</t>
  </si>
  <si>
    <t>Софинансирования расходных обязательств, возникших при выполнении полномочий органов местного самоуправления по решению вопросов местного значения по организации ритуальных услуг и содержание мест захоронения &lt;2&gt;</t>
  </si>
  <si>
    <t>&lt;1&gt; Размер субсидии, предоставляемый бюджету муниципального образования город Щекино Щекинского района в текущем финансовом году (Oi), определяется по формуле:
V = S/∑Ci* C1i
где:
V – общий размер субсидии, предоставляемой бюджету муниципального образования город Щекино Щекинского района в текущем финансовом году;
S – общий объем бюджетных ассигнований на финансовое обеспечение расходного обязательства, возникающего при организации деятельности муниципального учреждения, созданного для решения вопроса местного значения  по  организации и осуществления мероприятий по работе с детьми и молодежью, за исключением трудоустройства несовершеннолетних граждан, софинансирование которого осуществляется из бюджета муниципального образования рабочий поселок Первомайский Щекинского района, предусмотренный в бюджете муниципального образования город Щекино Щекинского района;
Ci–количества граждан в возрасте до 30 лет, проживающих на территории i-го муниципального образования, выполнение полномочия органов местного самоуправления по решению вопросов местного значения   по организации и осуществлению мероприятий по работе с детьми и молодежью которого осуществляется  посредством организации деятельности муниципального учреждения муниципального образования город Щекино Щекинского района, по состоянию на 1 января года, предшествующего текущему финансовому году;
C1i– количества граждан в возрасте до 30 лет, проживающих на территории муниципального образования рабочий поселок Первомайский Щекинского района по состоянию на 1 января года, предшествующего текущему финансовому году.</t>
  </si>
  <si>
    <t>&lt;2&gt; Размер субсидии, предоставляемый бюджету муниципального образования город Щекино Щекинского района в текущем финансовом году, определяется по формуле:
V = S/∑Ci* C1i
где:
V – общий размер субсидии, предоставляемой бюджету муниципального образования город Щекино Щекинского района в текущем финансовом году;
S – общий объем бюджетных ассигнований на финансовое обеспечение расходного обязательства, возникающего при организации деятельности муниципального учреждения, созданного для решения вопроса местного значения  по организации ритуальных услуги и содержание мест захоронения, софинансирование которого осуществляется из бюджета муниципального образования рабочий поселок Первомайский Щекинского района, предусмотренный в бюджете муниципального образования город Щекино Щекинского района;
Ci–количества граждан, проживающих на территории i-го муниципального образования, выполнение полномочия органов местного самоуправления по решению вопросов местного значения по организации ритуальных услуги и содержание мест захоронения которого осуществляется  посредством организации деятельности муниципального учреждения муниципального образования город Щекино Щекинского района, по состоянию на 1 января года, предшествующего текущему финансовому году;
C1i– количества граждан, проживающих на территории муниципального образования рабочий поселок Первомайский Щекинского района по состоянию на 1 января года, предшествующего текущему финансовому году.</t>
  </si>
  <si>
    <t>Осуществление дорожной деятельности в части организации проезда по ул. Новаторов р.п. Первомайский Щекинского района &lt;9&gt;</t>
  </si>
  <si>
    <t>&lt;9&gt; Расчетный объем межбюджетных трансфертов на осуществление части полномочий по решению вопроса местного значения по осуществлению дорожной деятельности в части организации проезда по ул. Новаторов р.п. Первомайский Щекинского района осуществляется пропорционально протяженности дороги, находящегося в собственности  и пользовании поселений, подлежащая ремонту</t>
  </si>
  <si>
    <t>Приложение № 6</t>
  </si>
  <si>
    <t>Жилищно-коммунальное хозяйство</t>
  </si>
  <si>
    <t>Распределение бюджетных ассигнований бюджета муниципального образования рабочий поселок Первомайский Щекинского района по разделам, подразделам, целевым статьям (государственным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рабочий поселок Первомайский Щекинского района на 2022 год</t>
  </si>
  <si>
    <t>от "24" августа  2022 года №68-231</t>
  </si>
  <si>
    <t>от "24" августа 2022 года № 68-231</t>
  </si>
  <si>
    <t>от "24" августа  2022 года № 68-231</t>
  </si>
  <si>
    <t>от "24" августа 2022 года №_68-231</t>
  </si>
  <si>
    <t>от "24"  августа 2022 года № 68-231</t>
  </si>
</sst>
</file>

<file path=xl/styles.xml><?xml version="1.0" encoding="utf-8"?>
<styleSheet xmlns="http://schemas.openxmlformats.org/spreadsheetml/2006/main">
  <numFmts count="4">
    <numFmt numFmtId="164" formatCode="_-* #,##0.00_р_._-;\-* #,##0.00_р_._-;_-* &quot;-&quot;??_р_._-;_-@_-"/>
    <numFmt numFmtId="165" formatCode="#,##0.0"/>
    <numFmt numFmtId="166" formatCode="00"/>
    <numFmt numFmtId="167" formatCode="000"/>
  </numFmts>
  <fonts count="27">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b/>
      <sz val="10"/>
      <name val="Arial Cyr"/>
      <charset val="204"/>
    </font>
    <font>
      <i/>
      <sz val="8"/>
      <color indexed="23"/>
      <name val="Times New Roman"/>
      <family val="1"/>
      <charset val="204"/>
    </font>
    <font>
      <sz val="10"/>
      <color indexed="62"/>
      <name val="Times New Roman"/>
      <family val="1"/>
      <charset val="204"/>
    </font>
    <font>
      <sz val="12"/>
      <name val="Times New Roman"/>
      <family val="1"/>
      <charset val="204"/>
    </font>
    <font>
      <sz val="10"/>
      <name val="Arial Cyr"/>
      <charset val="204"/>
    </font>
    <font>
      <sz val="12"/>
      <name val="PT Astra Serif"/>
      <family val="1"/>
      <charset val="204"/>
    </font>
    <font>
      <b/>
      <sz val="14"/>
      <name val="PT Astra Serif"/>
      <family val="1"/>
      <charset val="204"/>
    </font>
    <font>
      <sz val="11"/>
      <name val="PT Astra Serif"/>
      <family val="1"/>
      <charset val="204"/>
    </font>
    <font>
      <sz val="12"/>
      <color indexed="8"/>
      <name val="PT Astra Serif"/>
      <family val="1"/>
      <charset val="204"/>
    </font>
    <font>
      <b/>
      <sz val="12"/>
      <name val="PT Astra Serif"/>
      <family val="1"/>
      <charset val="204"/>
    </font>
    <font>
      <sz val="10"/>
      <name val="PT Astra Serif"/>
      <family val="1"/>
      <charset val="204"/>
    </font>
    <font>
      <sz val="10"/>
      <name val="Arial"/>
      <family val="3"/>
      <charset val="204"/>
    </font>
    <font>
      <sz val="11"/>
      <color indexed="8"/>
      <name val="PT Astra Serif"/>
      <family val="1"/>
      <charset val="204"/>
    </font>
    <font>
      <sz val="12"/>
      <color theme="1"/>
      <name val="PT Astra Serif"/>
      <family val="1"/>
      <charset val="204"/>
    </font>
    <font>
      <b/>
      <sz val="14"/>
      <color indexed="8"/>
      <name val="PT Astra Serif"/>
      <family val="1"/>
      <charset val="204"/>
    </font>
    <font>
      <b/>
      <sz val="12"/>
      <color indexed="8"/>
      <name val="PT Astra Serif"/>
      <family val="1"/>
      <charset val="204"/>
    </font>
    <font>
      <sz val="10"/>
      <name val="Arial"/>
      <family val="2"/>
      <charset val="204"/>
    </font>
    <font>
      <sz val="10"/>
      <color indexed="8"/>
      <name val="PT Astra Serif"/>
      <family val="1"/>
      <charset val="204"/>
    </font>
    <font>
      <sz val="11"/>
      <color theme="1"/>
      <name val="PT Astra Serif"/>
      <family val="1"/>
      <charset val="204"/>
    </font>
    <font>
      <sz val="11.5"/>
      <color indexed="8"/>
      <name val="PT Astra Serif"/>
      <family val="1"/>
      <charset val="204"/>
    </font>
    <font>
      <b/>
      <sz val="12"/>
      <color indexed="8"/>
      <name val="Times New Roman"/>
      <family val="1"/>
      <charset val="204"/>
    </font>
  </fonts>
  <fills count="12">
    <fill>
      <patternFill patternType="none"/>
    </fill>
    <fill>
      <patternFill patternType="gray125"/>
    </fill>
    <fill>
      <patternFill patternType="solid">
        <fgColor indexed="31"/>
      </patternFill>
    </fill>
    <fill>
      <patternFill patternType="solid">
        <fgColor indexed="51"/>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15"/>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12">
    <border>
      <left/>
      <right/>
      <top/>
      <bottom/>
      <diagonal/>
    </border>
    <border>
      <left style="thin">
        <color indexed="64"/>
      </left>
      <right style="thin">
        <color indexed="8"/>
      </right>
      <top style="thin">
        <color indexed="8"/>
      </top>
      <bottom style="thin">
        <color indexed="8"/>
      </bottom>
      <diagonal/>
    </border>
    <border>
      <left style="dashed">
        <color indexed="12"/>
      </left>
      <right style="dashed">
        <color indexed="12"/>
      </right>
      <top style="dashed">
        <color indexed="12"/>
      </top>
      <bottom style="dashed">
        <color indexed="12"/>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s>
  <cellStyleXfs count="45">
    <xf numFmtId="0" fontId="0" fillId="0" borderId="0"/>
    <xf numFmtId="0" fontId="5" fillId="0" borderId="1" applyNumberFormat="0">
      <alignment horizontal="right" vertical="top"/>
    </xf>
    <xf numFmtId="0" fontId="5" fillId="0" borderId="1" applyNumberFormat="0">
      <alignment horizontal="right" vertical="top"/>
    </xf>
    <xf numFmtId="0" fontId="4" fillId="4" borderId="1" applyNumberFormat="0">
      <alignment horizontal="right" vertical="top"/>
    </xf>
    <xf numFmtId="49" fontId="5" fillId="5" borderId="1">
      <alignment horizontal="left" vertical="top"/>
    </xf>
    <xf numFmtId="49" fontId="6" fillId="0" borderId="1">
      <alignment horizontal="left" vertical="top"/>
    </xf>
    <xf numFmtId="49" fontId="5" fillId="5" borderId="1">
      <alignment horizontal="left" vertical="top"/>
    </xf>
    <xf numFmtId="0" fontId="5" fillId="6" borderId="1">
      <alignment horizontal="left" vertical="top" wrapText="1"/>
    </xf>
    <xf numFmtId="0" fontId="6" fillId="0" borderId="1">
      <alignment horizontal="left" vertical="top" wrapText="1"/>
    </xf>
    <xf numFmtId="0" fontId="4" fillId="2" borderId="1">
      <alignment horizontal="left" vertical="top" wrapText="1"/>
    </xf>
    <xf numFmtId="0" fontId="4" fillId="7" borderId="1">
      <alignment horizontal="left" vertical="top" wrapText="1"/>
    </xf>
    <xf numFmtId="0" fontId="5" fillId="8" borderId="1">
      <alignment horizontal="left" vertical="top" wrapText="1"/>
    </xf>
    <xf numFmtId="0" fontId="5" fillId="9" borderId="1">
      <alignment horizontal="left" vertical="top" wrapText="1"/>
    </xf>
    <xf numFmtId="0" fontId="4" fillId="0" borderId="1">
      <alignment horizontal="left" vertical="top" wrapText="1"/>
    </xf>
    <xf numFmtId="0" fontId="5" fillId="9" borderId="1">
      <alignment horizontal="left" vertical="top" wrapText="1"/>
    </xf>
    <xf numFmtId="0" fontId="7" fillId="0" borderId="0">
      <alignment horizontal="left" vertical="top"/>
    </xf>
    <xf numFmtId="0" fontId="5" fillId="0" borderId="0"/>
    <xf numFmtId="0" fontId="9" fillId="0" borderId="0"/>
    <xf numFmtId="0" fontId="4" fillId="3" borderId="2" applyNumberFormat="0">
      <alignment horizontal="right" vertical="top"/>
    </xf>
    <xf numFmtId="0" fontId="4" fillId="2" borderId="2" applyNumberFormat="0">
      <alignment horizontal="right" vertical="top"/>
    </xf>
    <xf numFmtId="0" fontId="4" fillId="0" borderId="1" applyNumberFormat="0">
      <alignment horizontal="right" vertical="top"/>
    </xf>
    <xf numFmtId="0" fontId="4" fillId="2" borderId="2" applyNumberFormat="0">
      <alignment horizontal="right" vertical="top"/>
    </xf>
    <xf numFmtId="0" fontId="4" fillId="0" borderId="1" applyNumberFormat="0">
      <alignment horizontal="right" vertical="top"/>
    </xf>
    <xf numFmtId="0" fontId="4" fillId="3" borderId="2" applyNumberFormat="0">
      <alignment horizontal="right" vertical="top"/>
    </xf>
    <xf numFmtId="0" fontId="4" fillId="7" borderId="2" applyNumberFormat="0">
      <alignment horizontal="right" vertical="top"/>
    </xf>
    <xf numFmtId="0" fontId="4" fillId="0" borderId="1" applyNumberFormat="0">
      <alignment horizontal="right" vertical="top"/>
    </xf>
    <xf numFmtId="0" fontId="4" fillId="7" borderId="2" applyNumberFormat="0">
      <alignment horizontal="right" vertical="top"/>
    </xf>
    <xf numFmtId="49" fontId="8" fillId="10" borderId="1">
      <alignment horizontal="left" vertical="top" wrapText="1"/>
    </xf>
    <xf numFmtId="49" fontId="4" fillId="0" borderId="1">
      <alignment horizontal="left" vertical="top" wrapText="1"/>
    </xf>
    <xf numFmtId="49" fontId="8" fillId="10" borderId="1">
      <alignment horizontal="left" vertical="top" wrapText="1"/>
    </xf>
    <xf numFmtId="164" fontId="10" fillId="0" borderId="0" applyFont="0" applyFill="0" applyBorder="0" applyAlignment="0" applyProtection="0"/>
    <xf numFmtId="0" fontId="5" fillId="9" borderId="1">
      <alignment horizontal="left" vertical="top" wrapText="1"/>
    </xf>
    <xf numFmtId="0" fontId="4" fillId="0" borderId="1">
      <alignment horizontal="left" vertical="top" wrapText="1"/>
    </xf>
    <xf numFmtId="0" fontId="10" fillId="0" borderId="1">
      <alignment horizontal="left" vertical="top" wrapText="1"/>
    </xf>
    <xf numFmtId="0" fontId="5" fillId="9" borderId="1">
      <alignment horizontal="left" vertical="top" wrapText="1"/>
    </xf>
    <xf numFmtId="0" fontId="4" fillId="0" borderId="1">
      <alignment horizontal="left" vertical="top" wrapText="1"/>
    </xf>
    <xf numFmtId="0" fontId="17" fillId="0" borderId="0"/>
    <xf numFmtId="0" fontId="4" fillId="0" borderId="0"/>
    <xf numFmtId="0" fontId="3" fillId="0" borderId="0"/>
    <xf numFmtId="0" fontId="22" fillId="0" borderId="0"/>
    <xf numFmtId="0" fontId="4" fillId="0" borderId="0"/>
    <xf numFmtId="0" fontId="22" fillId="0" borderId="0"/>
    <xf numFmtId="0" fontId="2" fillId="0" borderId="0"/>
    <xf numFmtId="0" fontId="5" fillId="0" borderId="0"/>
    <xf numFmtId="0" fontId="1" fillId="0" borderId="0"/>
  </cellStyleXfs>
  <cellXfs count="201">
    <xf numFmtId="0" fontId="0" fillId="0" borderId="0" xfId="0"/>
    <xf numFmtId="0" fontId="11" fillId="0" borderId="0" xfId="0" applyFont="1" applyFill="1" applyAlignment="1">
      <alignment vertical="center"/>
    </xf>
    <xf numFmtId="0" fontId="11" fillId="0" borderId="0" xfId="0" applyFont="1" applyFill="1"/>
    <xf numFmtId="165" fontId="11" fillId="0" borderId="0" xfId="16" applyNumberFormat="1" applyFont="1" applyFill="1" applyAlignment="1">
      <alignment vertical="center"/>
    </xf>
    <xf numFmtId="0" fontId="11" fillId="0" borderId="0" xfId="0" applyFont="1" applyFill="1" applyAlignment="1">
      <alignment horizontal="left" vertical="center"/>
    </xf>
    <xf numFmtId="165" fontId="11" fillId="0" borderId="0" xfId="16" applyNumberFormat="1" applyFont="1" applyFill="1" applyAlignment="1">
      <alignment horizontal="left" vertical="center"/>
    </xf>
    <xf numFmtId="165" fontId="11" fillId="0" borderId="0" xfId="17" applyNumberFormat="1" applyFont="1" applyFill="1" applyAlignment="1" applyProtection="1">
      <alignment vertical="center"/>
      <protection locked="0"/>
    </xf>
    <xf numFmtId="165" fontId="11" fillId="0" borderId="0" xfId="17" applyNumberFormat="1" applyFont="1" applyFill="1" applyAlignment="1">
      <alignment horizontal="left" vertical="center"/>
    </xf>
    <xf numFmtId="165" fontId="13" fillId="0" borderId="0" xfId="17" applyNumberFormat="1" applyFont="1" applyFill="1" applyAlignment="1">
      <alignment horizontal="right" vertical="center"/>
    </xf>
    <xf numFmtId="165" fontId="14" fillId="0" borderId="3" xfId="4" applyNumberFormat="1" applyFont="1" applyFill="1" applyBorder="1" applyAlignment="1">
      <alignment horizontal="center" vertical="top"/>
    </xf>
    <xf numFmtId="165" fontId="11" fillId="0" borderId="3" xfId="5" applyNumberFormat="1" applyFont="1" applyFill="1" applyBorder="1" applyAlignment="1">
      <alignment horizontal="center" vertical="top" wrapText="1"/>
    </xf>
    <xf numFmtId="0" fontId="11" fillId="0" borderId="3" xfId="8" applyNumberFormat="1" applyFont="1" applyFill="1" applyBorder="1" applyAlignment="1">
      <alignment horizontal="center" vertical="top" wrapText="1"/>
    </xf>
    <xf numFmtId="0" fontId="11" fillId="0" borderId="0" xfId="0" applyFont="1" applyFill="1" applyAlignment="1">
      <alignment vertical="top"/>
    </xf>
    <xf numFmtId="165" fontId="11" fillId="0" borderId="3" xfId="27" applyNumberFormat="1" applyFont="1" applyFill="1" applyBorder="1" applyAlignment="1">
      <alignment horizontal="center" vertical="center" wrapText="1"/>
    </xf>
    <xf numFmtId="0" fontId="11" fillId="0" borderId="0" xfId="0" applyFont="1" applyFill="1" applyAlignment="1">
      <alignment horizontal="center" vertical="center"/>
    </xf>
    <xf numFmtId="165" fontId="11" fillId="0" borderId="3" xfId="33" applyNumberFormat="1" applyFont="1" applyFill="1" applyBorder="1" applyAlignment="1">
      <alignment horizontal="justify" vertical="center" wrapText="1"/>
    </xf>
    <xf numFmtId="4" fontId="11" fillId="0" borderId="3" xfId="2" applyNumberFormat="1" applyFont="1" applyFill="1" applyBorder="1" applyAlignment="1">
      <alignment horizontal="right" vertical="center"/>
    </xf>
    <xf numFmtId="165" fontId="15" fillId="0" borderId="3" xfId="27" applyNumberFormat="1" applyFont="1" applyFill="1" applyBorder="1" applyAlignment="1">
      <alignment horizontal="center" vertical="center" wrapText="1"/>
    </xf>
    <xf numFmtId="165" fontId="15" fillId="0" borderId="3" xfId="33" applyNumberFormat="1" applyFont="1" applyFill="1" applyBorder="1" applyAlignment="1">
      <alignment horizontal="left" vertical="center" wrapText="1"/>
    </xf>
    <xf numFmtId="4" fontId="15" fillId="0" borderId="3" xfId="2" applyNumberFormat="1" applyFont="1" applyFill="1" applyBorder="1" applyAlignment="1">
      <alignment horizontal="right" vertical="center"/>
    </xf>
    <xf numFmtId="0" fontId="9" fillId="0" borderId="3" xfId="0" applyFont="1" applyFill="1" applyBorder="1" applyAlignment="1">
      <alignment horizontal="center" vertical="center" wrapText="1"/>
    </xf>
    <xf numFmtId="0" fontId="9" fillId="0" borderId="3" xfId="0" applyNumberFormat="1" applyFont="1" applyFill="1" applyBorder="1" applyAlignment="1">
      <alignment horizontal="justify" vertical="center" wrapText="1"/>
    </xf>
    <xf numFmtId="0" fontId="14" fillId="0" borderId="0" xfId="38" applyNumberFormat="1" applyFont="1" applyFill="1" applyBorder="1" applyAlignment="1" applyProtection="1">
      <alignment horizontal="left" vertical="center" wrapText="1"/>
    </xf>
    <xf numFmtId="0" fontId="14" fillId="0" borderId="0" xfId="38" applyNumberFormat="1" applyFont="1" applyFill="1" applyBorder="1" applyAlignment="1" applyProtection="1">
      <alignment horizontal="center" vertical="center" wrapText="1"/>
    </xf>
    <xf numFmtId="0" fontId="19" fillId="0" borderId="0" xfId="38" applyFont="1"/>
    <xf numFmtId="0" fontId="14" fillId="0" borderId="0" xfId="38" applyNumberFormat="1" applyFont="1" applyFill="1" applyBorder="1" applyAlignment="1" applyProtection="1">
      <alignment horizontal="right" vertical="center" wrapText="1"/>
    </xf>
    <xf numFmtId="0" fontId="21" fillId="0" borderId="0" xfId="38" applyNumberFormat="1" applyFont="1" applyFill="1" applyBorder="1" applyAlignment="1" applyProtection="1">
      <alignment horizontal="left" vertical="center" wrapText="1"/>
    </xf>
    <xf numFmtId="0" fontId="21" fillId="0" borderId="0" xfId="38" applyNumberFormat="1" applyFont="1" applyFill="1" applyBorder="1" applyAlignment="1" applyProtection="1">
      <alignment horizontal="center" vertical="center" wrapText="1"/>
    </xf>
    <xf numFmtId="0" fontId="21" fillId="0" borderId="0" xfId="38" applyNumberFormat="1" applyFont="1" applyFill="1" applyBorder="1" applyAlignment="1" applyProtection="1">
      <alignment horizontal="right" vertical="center" wrapText="1"/>
    </xf>
    <xf numFmtId="0" fontId="14" fillId="0" borderId="10" xfId="38" applyNumberFormat="1" applyFont="1" applyFill="1" applyBorder="1" applyAlignment="1" applyProtection="1">
      <alignment horizontal="center" vertical="top" wrapText="1"/>
    </xf>
    <xf numFmtId="0" fontId="19" fillId="0" borderId="0" xfId="38" applyFont="1" applyAlignment="1">
      <alignment horizontal="left" vertical="center"/>
    </xf>
    <xf numFmtId="0" fontId="19" fillId="0" borderId="0" xfId="38" applyFont="1" applyAlignment="1">
      <alignment horizontal="center" vertical="center"/>
    </xf>
    <xf numFmtId="0" fontId="19" fillId="0" borderId="0" xfId="38" applyFont="1" applyAlignment="1">
      <alignment horizontal="right" vertical="center"/>
    </xf>
    <xf numFmtId="0" fontId="18" fillId="0" borderId="0" xfId="38" applyNumberFormat="1" applyFont="1" applyFill="1" applyBorder="1" applyAlignment="1" applyProtection="1">
      <alignment horizontal="center" vertical="center" wrapText="1"/>
    </xf>
    <xf numFmtId="166" fontId="9" fillId="0" borderId="0" xfId="39" applyNumberFormat="1" applyFont="1" applyFill="1" applyBorder="1" applyAlignment="1" applyProtection="1">
      <alignment horizontal="center" vertical="center" wrapText="1"/>
      <protection hidden="1"/>
    </xf>
    <xf numFmtId="0" fontId="9" fillId="0" borderId="0" xfId="39" applyNumberFormat="1" applyFont="1" applyFill="1" applyBorder="1" applyAlignment="1" applyProtection="1">
      <alignment horizontal="center" vertical="center" wrapText="1"/>
      <protection hidden="1"/>
    </xf>
    <xf numFmtId="0" fontId="9" fillId="0" borderId="0" xfId="39" applyNumberFormat="1" applyFont="1" applyFill="1" applyBorder="1" applyAlignment="1" applyProtection="1">
      <alignment horizontal="justify" wrapText="1"/>
      <protection hidden="1"/>
    </xf>
    <xf numFmtId="2" fontId="11" fillId="0" borderId="0" xfId="39" applyNumberFormat="1" applyFont="1" applyFill="1" applyBorder="1" applyAlignment="1" applyProtection="1">
      <alignment horizontal="left" vertical="center" wrapText="1"/>
      <protection hidden="1"/>
    </xf>
    <xf numFmtId="166" fontId="11" fillId="0" borderId="0" xfId="39" applyNumberFormat="1" applyFont="1" applyFill="1" applyBorder="1" applyAlignment="1" applyProtection="1">
      <alignment horizontal="center" vertical="center" wrapText="1"/>
      <protection hidden="1"/>
    </xf>
    <xf numFmtId="0" fontId="11" fillId="0" borderId="0" xfId="39" applyNumberFormat="1" applyFont="1" applyFill="1" applyBorder="1" applyAlignment="1" applyProtection="1">
      <alignment horizontal="right" vertical="center" wrapText="1"/>
      <protection hidden="1"/>
    </xf>
    <xf numFmtId="0" fontId="11" fillId="0" borderId="0" xfId="39" applyNumberFormat="1" applyFont="1" applyFill="1" applyBorder="1" applyAlignment="1" applyProtection="1">
      <alignment horizontal="center" vertical="center" wrapText="1"/>
      <protection hidden="1"/>
    </xf>
    <xf numFmtId="0" fontId="11" fillId="0" borderId="0" xfId="39" applyNumberFormat="1" applyFont="1" applyFill="1" applyBorder="1" applyAlignment="1" applyProtection="1">
      <alignment horizontal="left" vertical="center" wrapText="1"/>
      <protection hidden="1"/>
    </xf>
    <xf numFmtId="0" fontId="11" fillId="0" borderId="0" xfId="39" applyNumberFormat="1" applyFont="1" applyFill="1" applyBorder="1" applyAlignment="1" applyProtection="1">
      <alignment horizontal="left" vertical="center"/>
      <protection hidden="1"/>
    </xf>
    <xf numFmtId="1" fontId="11" fillId="0" borderId="0" xfId="40" applyNumberFormat="1" applyFont="1" applyFill="1" applyBorder="1" applyAlignment="1">
      <alignment horizontal="justify" wrapText="1"/>
    </xf>
    <xf numFmtId="1" fontId="11" fillId="0" borderId="0" xfId="36" applyNumberFormat="1" applyFont="1" applyFill="1" applyBorder="1" applyAlignment="1">
      <alignment horizontal="justify" wrapText="1"/>
    </xf>
    <xf numFmtId="0" fontId="11" fillId="0" borderId="0" xfId="39" applyNumberFormat="1" applyFont="1" applyFill="1" applyBorder="1" applyAlignment="1" applyProtection="1">
      <alignment horizontal="justify" wrapText="1"/>
      <protection hidden="1"/>
    </xf>
    <xf numFmtId="1" fontId="11" fillId="0" borderId="0" xfId="37" applyNumberFormat="1" applyFont="1" applyFill="1" applyBorder="1" applyAlignment="1">
      <alignment horizontal="justify" wrapText="1"/>
    </xf>
    <xf numFmtId="0" fontId="13" fillId="0" borderId="0" xfId="39" applyNumberFormat="1" applyFont="1" applyFill="1" applyBorder="1" applyAlignment="1" applyProtection="1">
      <alignment horizontal="justify" wrapText="1"/>
      <protection hidden="1"/>
    </xf>
    <xf numFmtId="0" fontId="11" fillId="0" borderId="0" xfId="39" applyNumberFormat="1" applyFont="1" applyFill="1" applyBorder="1" applyAlignment="1" applyProtection="1">
      <alignment horizontal="right" wrapText="1"/>
      <protection hidden="1"/>
    </xf>
    <xf numFmtId="0" fontId="11" fillId="0" borderId="0" xfId="39" applyNumberFormat="1" applyFont="1" applyFill="1" applyBorder="1" applyAlignment="1" applyProtection="1">
      <alignment horizontal="left" wrapText="1"/>
      <protection hidden="1"/>
    </xf>
    <xf numFmtId="1" fontId="11" fillId="0" borderId="0" xfId="36" applyNumberFormat="1" applyFont="1" applyFill="1" applyBorder="1" applyAlignment="1">
      <alignment horizontal="left" wrapText="1"/>
    </xf>
    <xf numFmtId="0" fontId="11" fillId="0" borderId="0" xfId="36" applyFont="1" applyFill="1" applyBorder="1" applyAlignment="1">
      <alignment horizontal="justify" wrapText="1"/>
    </xf>
    <xf numFmtId="49" fontId="11" fillId="0" borderId="0" xfId="39" applyNumberFormat="1" applyFont="1" applyFill="1" applyBorder="1" applyAlignment="1" applyProtection="1">
      <alignment horizontal="justify" wrapText="1"/>
      <protection hidden="1"/>
    </xf>
    <xf numFmtId="0" fontId="11" fillId="0" borderId="0" xfId="36" applyFont="1" applyFill="1" applyBorder="1"/>
    <xf numFmtId="0" fontId="11" fillId="0" borderId="0" xfId="36" applyFont="1" applyFill="1" applyBorder="1" applyAlignment="1">
      <alignment horizontal="center"/>
    </xf>
    <xf numFmtId="0" fontId="15" fillId="0" borderId="0" xfId="36" applyFont="1" applyFill="1" applyBorder="1" applyAlignment="1">
      <alignment horizontal="justify"/>
    </xf>
    <xf numFmtId="49" fontId="15" fillId="0" borderId="0" xfId="36" applyNumberFormat="1" applyFont="1" applyFill="1" applyBorder="1" applyAlignment="1">
      <alignment horizontal="center"/>
    </xf>
    <xf numFmtId="0" fontId="15" fillId="0" borderId="0" xfId="36" applyFont="1" applyFill="1" applyBorder="1" applyAlignment="1">
      <alignment horizontal="center"/>
    </xf>
    <xf numFmtId="0" fontId="15" fillId="0" borderId="0" xfId="36" applyFont="1" applyFill="1" applyBorder="1" applyAlignment="1"/>
    <xf numFmtId="0" fontId="18" fillId="0" borderId="0" xfId="38" applyNumberFormat="1" applyFont="1" applyFill="1" applyBorder="1" applyAlignment="1" applyProtection="1">
      <alignment horizontal="left" vertical="center" wrapText="1"/>
    </xf>
    <xf numFmtId="0" fontId="24" fillId="0" borderId="0" xfId="38" applyFont="1"/>
    <xf numFmtId="0" fontId="20" fillId="0" borderId="0" xfId="38" applyNumberFormat="1" applyFont="1" applyFill="1" applyBorder="1" applyAlignment="1" applyProtection="1">
      <alignment horizontal="left" vertical="center" wrapText="1"/>
    </xf>
    <xf numFmtId="0" fontId="20" fillId="0" borderId="0" xfId="38" applyNumberFormat="1" applyFont="1" applyFill="1" applyBorder="1" applyAlignment="1" applyProtection="1">
      <alignment horizontal="center" vertical="center" wrapText="1"/>
    </xf>
    <xf numFmtId="0" fontId="20" fillId="0" borderId="0" xfId="38" applyNumberFormat="1" applyFont="1" applyFill="1" applyBorder="1" applyAlignment="1" applyProtection="1">
      <alignment horizontal="right" vertical="center" wrapText="1"/>
    </xf>
    <xf numFmtId="167" fontId="9" fillId="0" borderId="0" xfId="39" applyNumberFormat="1" applyFont="1" applyFill="1" applyBorder="1" applyAlignment="1" applyProtection="1">
      <alignment horizontal="center" vertical="center" wrapText="1"/>
      <protection hidden="1"/>
    </xf>
    <xf numFmtId="2" fontId="15" fillId="0" borderId="0" xfId="39" applyNumberFormat="1" applyFont="1" applyFill="1" applyBorder="1" applyAlignment="1" applyProtection="1">
      <alignment horizontal="left" vertical="center" wrapText="1"/>
      <protection hidden="1"/>
    </xf>
    <xf numFmtId="167" fontId="15" fillId="0" borderId="0" xfId="39" applyNumberFormat="1" applyFont="1" applyFill="1" applyBorder="1" applyAlignment="1" applyProtection="1">
      <alignment horizontal="center" vertical="center" wrapText="1"/>
      <protection hidden="1"/>
    </xf>
    <xf numFmtId="166" fontId="15" fillId="0" borderId="0" xfId="39" applyNumberFormat="1" applyFont="1" applyFill="1" applyBorder="1" applyAlignment="1" applyProtection="1">
      <alignment horizontal="center" vertical="center" wrapText="1"/>
      <protection hidden="1"/>
    </xf>
    <xf numFmtId="0" fontId="15" fillId="0" borderId="0" xfId="39" applyNumberFormat="1" applyFont="1" applyFill="1" applyBorder="1" applyAlignment="1" applyProtection="1">
      <alignment horizontal="right" vertical="center" wrapText="1"/>
      <protection hidden="1"/>
    </xf>
    <xf numFmtId="0" fontId="15" fillId="0" borderId="0" xfId="39" applyNumberFormat="1" applyFont="1" applyFill="1" applyBorder="1" applyAlignment="1" applyProtection="1">
      <alignment horizontal="center" vertical="center" wrapText="1"/>
      <protection hidden="1"/>
    </xf>
    <xf numFmtId="0" fontId="15" fillId="0" borderId="0" xfId="39" applyNumberFormat="1" applyFont="1" applyFill="1" applyBorder="1" applyAlignment="1" applyProtection="1">
      <alignment horizontal="left" vertical="center" wrapText="1"/>
      <protection hidden="1"/>
    </xf>
    <xf numFmtId="0" fontId="15" fillId="0" borderId="0" xfId="39" applyNumberFormat="1" applyFont="1" applyFill="1" applyBorder="1" applyAlignment="1" applyProtection="1">
      <alignment horizontal="left" vertical="center"/>
      <protection hidden="1"/>
    </xf>
    <xf numFmtId="167" fontId="11" fillId="0" borderId="0" xfId="39" applyNumberFormat="1" applyFont="1" applyFill="1" applyBorder="1" applyAlignment="1" applyProtection="1">
      <alignment horizontal="center" vertical="center" wrapText="1"/>
      <protection hidden="1"/>
    </xf>
    <xf numFmtId="167" fontId="11" fillId="0" borderId="0" xfId="39" applyNumberFormat="1" applyFont="1" applyFill="1" applyBorder="1" applyAlignment="1" applyProtection="1">
      <alignment horizontal="center" wrapText="1"/>
      <protection hidden="1"/>
    </xf>
    <xf numFmtId="2" fontId="9" fillId="0" borderId="11" xfId="39" applyNumberFormat="1" applyFont="1" applyFill="1" applyBorder="1" applyAlignment="1" applyProtection="1">
      <alignment horizontal="justify" vertical="center" wrapText="1"/>
      <protection hidden="1"/>
    </xf>
    <xf numFmtId="49" fontId="9" fillId="0" borderId="11" xfId="39" applyNumberFormat="1" applyFont="1" applyFill="1" applyBorder="1" applyAlignment="1" applyProtection="1">
      <alignment horizontal="center" vertical="center" wrapText="1"/>
      <protection hidden="1"/>
    </xf>
    <xf numFmtId="0" fontId="9" fillId="0" borderId="11" xfId="39" applyNumberFormat="1" applyFont="1" applyFill="1" applyBorder="1" applyAlignment="1" applyProtection="1">
      <alignment horizontal="center" vertical="center" wrapText="1"/>
      <protection hidden="1"/>
    </xf>
    <xf numFmtId="167" fontId="9" fillId="0" borderId="11" xfId="39" applyNumberFormat="1" applyFont="1" applyFill="1" applyBorder="1" applyAlignment="1" applyProtection="1">
      <alignment horizontal="center" vertical="center" wrapText="1"/>
      <protection hidden="1"/>
    </xf>
    <xf numFmtId="166" fontId="9" fillId="0" borderId="11" xfId="39" applyNumberFormat="1" applyFont="1" applyFill="1" applyBorder="1" applyAlignment="1" applyProtection="1">
      <alignment horizontal="center" vertical="center" wrapText="1"/>
      <protection hidden="1"/>
    </xf>
    <xf numFmtId="4" fontId="9" fillId="0" borderId="11" xfId="39" applyNumberFormat="1" applyFont="1" applyFill="1" applyBorder="1" applyAlignment="1" applyProtection="1">
      <alignment vertical="center" wrapText="1"/>
      <protection hidden="1"/>
    </xf>
    <xf numFmtId="2" fontId="9" fillId="0" borderId="0" xfId="39" applyNumberFormat="1" applyFont="1" applyFill="1" applyBorder="1" applyAlignment="1" applyProtection="1">
      <alignment horizontal="justify" vertical="center" wrapText="1"/>
      <protection hidden="1"/>
    </xf>
    <xf numFmtId="49" fontId="9" fillId="0" borderId="0" xfId="39" applyNumberFormat="1" applyFont="1" applyFill="1" applyBorder="1" applyAlignment="1" applyProtection="1">
      <alignment horizontal="center" vertical="center" wrapText="1"/>
      <protection hidden="1"/>
    </xf>
    <xf numFmtId="4" fontId="9" fillId="0" borderId="0" xfId="39" applyNumberFormat="1" applyFont="1" applyFill="1" applyBorder="1" applyAlignment="1" applyProtection="1">
      <alignment vertical="center" wrapText="1"/>
      <protection hidden="1"/>
    </xf>
    <xf numFmtId="0" fontId="16" fillId="11" borderId="0" xfId="0" applyFont="1" applyFill="1" applyAlignment="1">
      <alignment vertical="center"/>
    </xf>
    <xf numFmtId="0" fontId="0" fillId="11" borderId="0" xfId="0" applyFill="1" applyAlignment="1">
      <alignment vertical="center"/>
    </xf>
    <xf numFmtId="0" fontId="11" fillId="11" borderId="0" xfId="0" applyFont="1" applyFill="1" applyAlignment="1">
      <alignment vertical="center"/>
    </xf>
    <xf numFmtId="0" fontId="13" fillId="11" borderId="0" xfId="0" applyFont="1" applyFill="1" applyAlignment="1">
      <alignment horizontal="right"/>
    </xf>
    <xf numFmtId="0" fontId="11" fillId="11" borderId="3" xfId="0" applyFont="1" applyFill="1" applyBorder="1" applyAlignment="1" applyProtection="1">
      <alignment horizontal="center" vertical="top" wrapText="1"/>
      <protection locked="0"/>
    </xf>
    <xf numFmtId="0" fontId="13" fillId="11" borderId="3" xfId="0" applyFont="1" applyFill="1" applyBorder="1" applyAlignment="1">
      <alignment horizontal="center" vertical="center"/>
    </xf>
    <xf numFmtId="0" fontId="11" fillId="11" borderId="3" xfId="0" applyFont="1" applyFill="1" applyBorder="1" applyAlignment="1" applyProtection="1">
      <alignment vertical="center" wrapText="1"/>
      <protection locked="0"/>
    </xf>
    <xf numFmtId="4" fontId="11" fillId="11" borderId="3" xfId="0" applyNumberFormat="1" applyFont="1" applyFill="1" applyBorder="1" applyAlignment="1">
      <alignment vertical="center"/>
    </xf>
    <xf numFmtId="0" fontId="13" fillId="11" borderId="3" xfId="0" applyFont="1" applyFill="1" applyBorder="1" applyAlignment="1" applyProtection="1">
      <alignment horizontal="center" vertical="center" wrapText="1"/>
      <protection locked="0"/>
    </xf>
    <xf numFmtId="4" fontId="11" fillId="11" borderId="3" xfId="0" applyNumberFormat="1" applyFont="1" applyFill="1" applyBorder="1" applyAlignment="1" applyProtection="1">
      <alignment horizontal="right" vertical="center" wrapText="1"/>
      <protection locked="0"/>
    </xf>
    <xf numFmtId="0" fontId="14" fillId="11" borderId="3" xfId="0" applyFont="1" applyFill="1" applyBorder="1" applyAlignment="1" applyProtection="1">
      <alignment vertical="center" wrapText="1"/>
    </xf>
    <xf numFmtId="165" fontId="0" fillId="11" borderId="0" xfId="0" applyNumberFormat="1" applyFill="1" applyAlignment="1">
      <alignment vertical="center"/>
    </xf>
    <xf numFmtId="0" fontId="0" fillId="0" borderId="0" xfId="0" applyFill="1" applyAlignment="1">
      <alignment vertical="center"/>
    </xf>
    <xf numFmtId="0" fontId="0" fillId="0" borderId="0" xfId="0" applyAlignment="1">
      <alignment vertical="center"/>
    </xf>
    <xf numFmtId="4" fontId="11" fillId="0" borderId="0" xfId="39" applyNumberFormat="1" applyFont="1" applyFill="1" applyBorder="1" applyAlignment="1" applyProtection="1">
      <alignment vertical="center" wrapText="1"/>
      <protection hidden="1"/>
    </xf>
    <xf numFmtId="4" fontId="11" fillId="0" borderId="0" xfId="36" applyNumberFormat="1" applyFont="1" applyFill="1" applyBorder="1" applyAlignment="1"/>
    <xf numFmtId="4" fontId="11" fillId="0" borderId="0" xfId="36" applyNumberFormat="1" applyFont="1" applyFill="1" applyBorder="1" applyAlignment="1">
      <alignment horizontal="right" wrapText="1"/>
    </xf>
    <xf numFmtId="4" fontId="15" fillId="0" borderId="0" xfId="36" applyNumberFormat="1" applyFont="1" applyFill="1" applyBorder="1" applyAlignment="1"/>
    <xf numFmtId="4" fontId="15" fillId="0" borderId="0" xfId="39" applyNumberFormat="1" applyFont="1" applyFill="1" applyBorder="1" applyAlignment="1" applyProtection="1">
      <alignment vertical="center" wrapText="1"/>
      <protection hidden="1"/>
    </xf>
    <xf numFmtId="49" fontId="11" fillId="0" borderId="0" xfId="36" applyNumberFormat="1" applyFont="1" applyFill="1" applyBorder="1" applyAlignment="1">
      <alignment horizontal="center" wrapText="1"/>
    </xf>
    <xf numFmtId="1" fontId="11" fillId="0" borderId="0" xfId="36" applyNumberFormat="1" applyFont="1" applyFill="1" applyBorder="1" applyAlignment="1">
      <alignment horizontal="center" wrapText="1"/>
    </xf>
    <xf numFmtId="49" fontId="11" fillId="0" borderId="0" xfId="36" applyNumberFormat="1" applyFont="1" applyFill="1" applyBorder="1" applyAlignment="1">
      <alignment horizontal="center" wrapText="1"/>
    </xf>
    <xf numFmtId="4" fontId="19" fillId="0" borderId="0" xfId="38" applyNumberFormat="1" applyFont="1"/>
    <xf numFmtId="0" fontId="14" fillId="0" borderId="10" xfId="42" applyNumberFormat="1" applyFont="1" applyFill="1" applyBorder="1" applyAlignment="1" applyProtection="1">
      <alignment horizontal="center" vertical="top" wrapText="1"/>
    </xf>
    <xf numFmtId="0" fontId="19" fillId="0" borderId="0" xfId="42" applyFont="1" applyAlignment="1">
      <alignment horizontal="left" vertical="center"/>
    </xf>
    <xf numFmtId="0" fontId="19" fillId="0" borderId="0" xfId="42" applyFont="1" applyAlignment="1">
      <alignment horizontal="center" vertical="center"/>
    </xf>
    <xf numFmtId="0" fontId="19" fillId="0" borderId="0" xfId="42" applyFont="1" applyAlignment="1">
      <alignment horizontal="right" vertical="center"/>
    </xf>
    <xf numFmtId="0" fontId="26" fillId="0" borderId="0" xfId="0" applyNumberFormat="1" applyFont="1" applyFill="1" applyBorder="1" applyAlignment="1" applyProtection="1">
      <alignment horizontal="left" vertical="center" wrapText="1"/>
    </xf>
    <xf numFmtId="0" fontId="26" fillId="0" borderId="0" xfId="0" applyNumberFormat="1" applyFont="1" applyFill="1" applyBorder="1" applyAlignment="1" applyProtection="1">
      <alignment horizontal="center" vertical="center" wrapText="1"/>
    </xf>
    <xf numFmtId="4" fontId="26" fillId="0" borderId="0" xfId="0" applyNumberFormat="1" applyFont="1" applyFill="1" applyBorder="1" applyAlignment="1" applyProtection="1">
      <alignment horizontal="right" vertical="center" wrapText="1"/>
    </xf>
    <xf numFmtId="49" fontId="11" fillId="0" borderId="0" xfId="36" applyNumberFormat="1" applyFont="1" applyFill="1" applyBorder="1" applyAlignment="1">
      <alignment horizontal="center" wrapText="1"/>
    </xf>
    <xf numFmtId="1" fontId="11" fillId="0" borderId="0" xfId="36" applyNumberFormat="1" applyFont="1" applyFill="1" applyBorder="1" applyAlignment="1">
      <alignment horizontal="center" wrapText="1"/>
    </xf>
    <xf numFmtId="0" fontId="11" fillId="0" borderId="0" xfId="0" applyFont="1" applyFill="1" applyAlignment="1">
      <alignment horizontal="center" vertical="center"/>
    </xf>
    <xf numFmtId="49" fontId="11" fillId="0" borderId="0" xfId="36" applyNumberFormat="1" applyFont="1" applyFill="1" applyBorder="1" applyAlignment="1">
      <alignment horizontal="center" wrapText="1"/>
    </xf>
    <xf numFmtId="1" fontId="11" fillId="0" borderId="0" xfId="36" applyNumberFormat="1" applyFont="1" applyFill="1" applyBorder="1" applyAlignment="1">
      <alignment horizontal="center" wrapText="1"/>
    </xf>
    <xf numFmtId="49" fontId="11" fillId="0" borderId="0" xfId="36" applyNumberFormat="1" applyFont="1" applyFill="1" applyBorder="1" applyAlignment="1">
      <alignment horizontal="center" wrapText="1"/>
    </xf>
    <xf numFmtId="1" fontId="11" fillId="0" borderId="0" xfId="36" applyNumberFormat="1" applyFont="1" applyFill="1" applyBorder="1" applyAlignment="1">
      <alignment horizontal="center" wrapText="1"/>
    </xf>
    <xf numFmtId="49" fontId="11" fillId="0" borderId="0" xfId="36" applyNumberFormat="1" applyFont="1" applyFill="1" applyBorder="1" applyAlignment="1">
      <alignment horizontal="center" wrapText="1"/>
    </xf>
    <xf numFmtId="1" fontId="11" fillId="0" borderId="0" xfId="36" applyNumberFormat="1" applyFont="1" applyFill="1" applyBorder="1" applyAlignment="1">
      <alignment horizontal="center" wrapText="1"/>
    </xf>
    <xf numFmtId="49" fontId="11" fillId="0" borderId="0" xfId="36" applyNumberFormat="1" applyFont="1" applyFill="1" applyBorder="1" applyAlignment="1">
      <alignment horizontal="center" wrapText="1"/>
    </xf>
    <xf numFmtId="1" fontId="11" fillId="0" borderId="0" xfId="36" applyNumberFormat="1" applyFont="1" applyFill="1" applyBorder="1" applyAlignment="1">
      <alignment horizontal="center" wrapText="1"/>
    </xf>
    <xf numFmtId="4" fontId="19" fillId="0" borderId="0" xfId="38" applyNumberFormat="1" applyFont="1" applyFill="1" applyAlignment="1">
      <alignment horizontal="right" vertical="center"/>
    </xf>
    <xf numFmtId="0" fontId="19" fillId="0" borderId="0" xfId="38" applyFont="1" applyFill="1" applyAlignment="1">
      <alignment horizontal="right" vertical="center"/>
    </xf>
    <xf numFmtId="49" fontId="11" fillId="0" borderId="0" xfId="36" applyNumberFormat="1" applyFont="1" applyFill="1" applyBorder="1" applyAlignment="1">
      <alignment horizontal="center" wrapText="1"/>
    </xf>
    <xf numFmtId="1" fontId="11" fillId="0" borderId="0" xfId="36" applyNumberFormat="1" applyFont="1" applyFill="1" applyBorder="1" applyAlignment="1">
      <alignment horizontal="center" wrapText="1"/>
    </xf>
    <xf numFmtId="49" fontId="11" fillId="0" borderId="0" xfId="36" applyNumberFormat="1" applyFont="1" applyFill="1" applyBorder="1" applyAlignment="1">
      <alignment horizontal="center" wrapText="1"/>
    </xf>
    <xf numFmtId="1" fontId="11" fillId="0" borderId="0" xfId="36" applyNumberFormat="1" applyFont="1" applyFill="1" applyBorder="1" applyAlignment="1">
      <alignment horizontal="center" wrapText="1"/>
    </xf>
    <xf numFmtId="0" fontId="11" fillId="0" borderId="0" xfId="0" applyFont="1" applyFill="1" applyAlignment="1">
      <alignment horizontal="center" vertical="center"/>
    </xf>
    <xf numFmtId="49" fontId="11" fillId="0" borderId="0" xfId="36" applyNumberFormat="1" applyFont="1" applyFill="1" applyBorder="1" applyAlignment="1">
      <alignment horizontal="center" wrapText="1"/>
    </xf>
    <xf numFmtId="1" fontId="11" fillId="0" borderId="0" xfId="36" applyNumberFormat="1" applyFont="1" applyFill="1" applyBorder="1" applyAlignment="1">
      <alignment horizontal="center" wrapText="1"/>
    </xf>
    <xf numFmtId="0" fontId="19" fillId="0" borderId="0" xfId="44" applyFont="1"/>
    <xf numFmtId="0" fontId="19" fillId="0" borderId="0" xfId="44" applyFont="1" applyAlignment="1">
      <alignment vertical="center"/>
    </xf>
    <xf numFmtId="0" fontId="19" fillId="0" borderId="0" xfId="44" applyFont="1" applyAlignment="1">
      <alignment horizontal="left" vertical="center"/>
    </xf>
    <xf numFmtId="0" fontId="19" fillId="0" borderId="0" xfId="44" applyFont="1" applyAlignment="1">
      <alignment horizontal="right" vertical="center"/>
    </xf>
    <xf numFmtId="0" fontId="14" fillId="0" borderId="0" xfId="44" applyNumberFormat="1" applyFont="1" applyFill="1" applyBorder="1" applyAlignment="1" applyProtection="1">
      <alignment horizontal="left" vertical="center" wrapText="1"/>
    </xf>
    <xf numFmtId="0" fontId="14" fillId="0" borderId="0" xfId="44" applyNumberFormat="1" applyFont="1" applyFill="1" applyBorder="1" applyAlignment="1" applyProtection="1">
      <alignment horizontal="right" vertical="center" wrapText="1"/>
    </xf>
    <xf numFmtId="0" fontId="21" fillId="0" borderId="0" xfId="44" applyNumberFormat="1" applyFont="1" applyFill="1" applyBorder="1" applyAlignment="1" applyProtection="1">
      <alignment horizontal="left" vertical="center" wrapText="1"/>
    </xf>
    <xf numFmtId="0" fontId="21" fillId="0" borderId="0" xfId="44" applyNumberFormat="1" applyFont="1" applyFill="1" applyBorder="1" applyAlignment="1" applyProtection="1">
      <alignment horizontal="right" vertical="center" wrapText="1"/>
    </xf>
    <xf numFmtId="0" fontId="14" fillId="0" borderId="0" xfId="44" applyNumberFormat="1" applyFont="1" applyFill="1" applyBorder="1" applyAlignment="1" applyProtection="1">
      <alignment horizontal="justify" vertical="top" wrapText="1"/>
    </xf>
    <xf numFmtId="4" fontId="11" fillId="0" borderId="0" xfId="44" applyNumberFormat="1" applyFont="1" applyBorder="1" applyAlignment="1">
      <alignment horizontal="right"/>
    </xf>
    <xf numFmtId="0" fontId="14" fillId="0" borderId="0" xfId="44" applyNumberFormat="1" applyFont="1" applyFill="1" applyBorder="1" applyAlignment="1" applyProtection="1">
      <alignment horizontal="center" vertical="top" wrapText="1"/>
    </xf>
    <xf numFmtId="0" fontId="11" fillId="0" borderId="0" xfId="44" applyFont="1" applyBorder="1" applyAlignment="1">
      <alignment horizontal="justify" wrapText="1"/>
    </xf>
    <xf numFmtId="0" fontId="11" fillId="0" borderId="0" xfId="44" applyFont="1" applyBorder="1" applyAlignment="1">
      <alignment horizontal="justify"/>
    </xf>
    <xf numFmtId="4" fontId="19" fillId="0" borderId="0" xfId="44" applyNumberFormat="1" applyFont="1" applyAlignment="1">
      <alignment horizontal="right" vertical="center"/>
    </xf>
    <xf numFmtId="0" fontId="11" fillId="0" borderId="0" xfId="0" applyFont="1" applyFill="1" applyAlignment="1">
      <alignment horizontal="right" vertical="center"/>
    </xf>
    <xf numFmtId="0" fontId="11" fillId="0" borderId="3" xfId="36" applyFont="1" applyBorder="1"/>
    <xf numFmtId="0" fontId="15" fillId="0" borderId="3" xfId="36" applyFont="1" applyBorder="1" applyAlignment="1">
      <alignment horizontal="center" vertical="center" wrapText="1"/>
    </xf>
    <xf numFmtId="165" fontId="15" fillId="0" borderId="3" xfId="36" applyNumberFormat="1" applyFont="1" applyBorder="1" applyAlignment="1">
      <alignment horizontal="center" wrapText="1"/>
    </xf>
    <xf numFmtId="0" fontId="11" fillId="0" borderId="3" xfId="36" applyFont="1" applyBorder="1" applyAlignment="1">
      <alignment horizontal="center"/>
    </xf>
    <xf numFmtId="0" fontId="11" fillId="0" borderId="3" xfId="36" applyFont="1" applyBorder="1" applyAlignment="1">
      <alignment horizontal="justify" wrapText="1"/>
    </xf>
    <xf numFmtId="4" fontId="11" fillId="0" borderId="3" xfId="36" applyNumberFormat="1" applyFont="1" applyBorder="1" applyAlignment="1">
      <alignment horizontal="center"/>
    </xf>
    <xf numFmtId="0" fontId="15" fillId="0" borderId="3" xfId="37" applyFont="1" applyFill="1" applyBorder="1" applyAlignment="1">
      <alignment horizontal="left" wrapText="1"/>
    </xf>
    <xf numFmtId="4" fontId="15" fillId="0" borderId="3" xfId="36" applyNumberFormat="1" applyFont="1" applyBorder="1" applyAlignment="1">
      <alignment horizontal="center"/>
    </xf>
    <xf numFmtId="0" fontId="16" fillId="0" borderId="0" xfId="36" applyFont="1"/>
    <xf numFmtId="165" fontId="16" fillId="0" borderId="0" xfId="36" applyNumberFormat="1" applyFont="1"/>
    <xf numFmtId="0" fontId="16" fillId="0" borderId="0" xfId="0" applyFont="1" applyFill="1" applyAlignment="1">
      <alignment horizontal="justify"/>
    </xf>
    <xf numFmtId="0" fontId="16" fillId="0" borderId="0" xfId="0" applyFont="1" applyAlignment="1">
      <alignment horizontal="justify" wrapText="1"/>
    </xf>
    <xf numFmtId="0" fontId="16" fillId="0" borderId="0" xfId="0" applyFont="1" applyAlignment="1">
      <alignment horizontal="justify"/>
    </xf>
    <xf numFmtId="0" fontId="11" fillId="0" borderId="0" xfId="0" applyFont="1" applyFill="1" applyAlignment="1" applyProtection="1">
      <alignment horizontal="right"/>
      <protection hidden="1"/>
    </xf>
    <xf numFmtId="0" fontId="12" fillId="0" borderId="0" xfId="36" applyFont="1" applyAlignment="1">
      <alignment horizontal="center" vertical="center" wrapText="1"/>
    </xf>
    <xf numFmtId="165" fontId="11" fillId="0" borderId="0" xfId="36" applyNumberFormat="1" applyFont="1" applyAlignment="1">
      <alignment horizontal="right"/>
    </xf>
    <xf numFmtId="0" fontId="11" fillId="0" borderId="0" xfId="0" applyFont="1" applyFill="1" applyAlignment="1">
      <alignment horizontal="center" vertical="center"/>
    </xf>
    <xf numFmtId="165" fontId="12" fillId="0" borderId="0" xfId="0" applyNumberFormat="1" applyFont="1" applyFill="1" applyAlignment="1" applyProtection="1">
      <alignment horizontal="center" vertical="center" wrapText="1"/>
      <protection locked="0"/>
    </xf>
    <xf numFmtId="0" fontId="11" fillId="0" borderId="0" xfId="0" applyFont="1" applyFill="1" applyAlignment="1" applyProtection="1">
      <alignment horizontal="center"/>
      <protection hidden="1"/>
    </xf>
    <xf numFmtId="165" fontId="12" fillId="0" borderId="0" xfId="17" applyNumberFormat="1" applyFont="1" applyFill="1" applyAlignment="1" applyProtection="1">
      <alignment horizontal="center" vertical="center" wrapText="1"/>
      <protection locked="0"/>
    </xf>
    <xf numFmtId="0" fontId="16" fillId="0" borderId="0" xfId="0" applyFont="1" applyAlignment="1">
      <alignment horizontal="justify" wrapText="1"/>
    </xf>
    <xf numFmtId="0" fontId="16" fillId="11" borderId="0" xfId="0" applyFont="1" applyFill="1" applyAlignment="1">
      <alignment horizontal="justify" wrapText="1"/>
    </xf>
    <xf numFmtId="0" fontId="16" fillId="11" borderId="0" xfId="0" quotePrefix="1" applyFont="1" applyFill="1" applyAlignment="1">
      <alignment horizontal="justify" wrapText="1"/>
    </xf>
    <xf numFmtId="0" fontId="12" fillId="0" borderId="0" xfId="36" applyFont="1" applyAlignment="1">
      <alignment horizontal="center" vertical="center" wrapText="1"/>
    </xf>
    <xf numFmtId="49" fontId="11" fillId="0" borderId="0" xfId="36" applyNumberFormat="1" applyFont="1" applyFill="1" applyBorder="1" applyAlignment="1">
      <alignment horizontal="center" wrapText="1"/>
    </xf>
    <xf numFmtId="1" fontId="11" fillId="0" borderId="0" xfId="36" applyNumberFormat="1" applyFont="1" applyFill="1" applyBorder="1" applyAlignment="1">
      <alignment horizontal="center" wrapText="1"/>
    </xf>
    <xf numFmtId="0" fontId="14" fillId="0" borderId="5" xfId="42" applyNumberFormat="1" applyFont="1" applyFill="1" applyBorder="1" applyAlignment="1" applyProtection="1">
      <alignment horizontal="center" vertical="top" wrapText="1"/>
    </xf>
    <xf numFmtId="0" fontId="14" fillId="0" borderId="9" xfId="42" applyNumberFormat="1" applyFont="1" applyFill="1" applyBorder="1" applyAlignment="1" applyProtection="1">
      <alignment horizontal="center" vertical="top" wrapText="1"/>
    </xf>
    <xf numFmtId="0" fontId="14" fillId="0" borderId="6" xfId="42" applyNumberFormat="1" applyFont="1" applyFill="1" applyBorder="1" applyAlignment="1" applyProtection="1">
      <alignment horizontal="center" vertical="top" wrapText="1"/>
    </xf>
    <xf numFmtId="0" fontId="14" fillId="0" borderId="7" xfId="42" applyNumberFormat="1" applyFont="1" applyFill="1" applyBorder="1" applyAlignment="1" applyProtection="1">
      <alignment horizontal="center" vertical="top" wrapText="1"/>
    </xf>
    <xf numFmtId="0" fontId="14" fillId="0" borderId="8" xfId="42" applyNumberFormat="1" applyFont="1" applyFill="1" applyBorder="1" applyAlignment="1" applyProtection="1">
      <alignment horizontal="center" vertical="top" wrapText="1"/>
    </xf>
    <xf numFmtId="0" fontId="20" fillId="0" borderId="0" xfId="38" applyNumberFormat="1" applyFont="1" applyFill="1" applyBorder="1" applyAlignment="1" applyProtection="1">
      <alignment horizontal="center" vertical="center" wrapText="1"/>
    </xf>
    <xf numFmtId="0" fontId="14" fillId="0" borderId="4" xfId="38" applyNumberFormat="1" applyFont="1" applyFill="1" applyBorder="1" applyAlignment="1" applyProtection="1">
      <alignment horizontal="right" vertical="top" wrapText="1"/>
    </xf>
    <xf numFmtId="0" fontId="14" fillId="0" borderId="0" xfId="38" applyNumberFormat="1" applyFont="1" applyFill="1" applyBorder="1" applyAlignment="1" applyProtection="1">
      <alignment horizontal="center" vertical="center" wrapText="1"/>
    </xf>
    <xf numFmtId="0" fontId="25" fillId="0" borderId="0" xfId="38" applyNumberFormat="1" applyFont="1" applyFill="1" applyBorder="1" applyAlignment="1" applyProtection="1">
      <alignment horizontal="center" vertical="center" wrapText="1"/>
    </xf>
    <xf numFmtId="0" fontId="19" fillId="0" borderId="0" xfId="38" applyFont="1" applyAlignment="1">
      <alignment horizontal="center" vertical="center"/>
    </xf>
    <xf numFmtId="0" fontId="14" fillId="0" borderId="6" xfId="38" applyNumberFormat="1" applyFont="1" applyFill="1" applyBorder="1" applyAlignment="1" applyProtection="1">
      <alignment horizontal="center" vertical="top" wrapText="1"/>
    </xf>
    <xf numFmtId="0" fontId="14" fillId="0" borderId="7" xfId="38" applyNumberFormat="1" applyFont="1" applyFill="1" applyBorder="1" applyAlignment="1" applyProtection="1">
      <alignment horizontal="center" vertical="top" wrapText="1"/>
    </xf>
    <xf numFmtId="0" fontId="14" fillId="0" borderId="8" xfId="38" applyNumberFormat="1" applyFont="1" applyFill="1" applyBorder="1" applyAlignment="1" applyProtection="1">
      <alignment horizontal="center" vertical="top" wrapText="1"/>
    </xf>
    <xf numFmtId="0" fontId="23" fillId="0" borderId="0" xfId="38" applyNumberFormat="1" applyFont="1" applyFill="1" applyBorder="1" applyAlignment="1" applyProtection="1">
      <alignment horizontal="right" vertical="top" wrapText="1"/>
    </xf>
    <xf numFmtId="0" fontId="14" fillId="0" borderId="0" xfId="38" applyNumberFormat="1" applyFont="1" applyFill="1" applyBorder="1" applyAlignment="1" applyProtection="1">
      <alignment horizontal="right" vertical="top" wrapText="1"/>
    </xf>
    <xf numFmtId="0" fontId="14" fillId="0" borderId="0" xfId="38" applyNumberFormat="1" applyFont="1" applyFill="1" applyBorder="1" applyAlignment="1" applyProtection="1">
      <alignment horizontal="center" vertical="center"/>
    </xf>
    <xf numFmtId="49" fontId="18" fillId="0" borderId="0" xfId="44" applyNumberFormat="1" applyFont="1" applyFill="1" applyBorder="1" applyAlignment="1" applyProtection="1">
      <alignment horizontal="center" vertical="center"/>
    </xf>
    <xf numFmtId="0" fontId="19" fillId="0" borderId="0" xfId="44" applyFont="1" applyAlignment="1">
      <alignment horizontal="center" vertical="center"/>
    </xf>
    <xf numFmtId="0" fontId="14" fillId="0" borderId="0" xfId="44" applyNumberFormat="1" applyFont="1" applyFill="1" applyBorder="1" applyAlignment="1" applyProtection="1">
      <alignment horizontal="center" vertical="center"/>
    </xf>
    <xf numFmtId="0" fontId="18" fillId="0" borderId="0" xfId="44" applyNumberFormat="1" applyFont="1" applyFill="1" applyBorder="1" applyAlignment="1" applyProtection="1">
      <alignment horizontal="center" vertical="center"/>
    </xf>
    <xf numFmtId="0" fontId="20" fillId="0" borderId="0" xfId="44" applyNumberFormat="1" applyFont="1" applyFill="1" applyBorder="1" applyAlignment="1" applyProtection="1">
      <alignment horizontal="center" vertical="center" wrapText="1"/>
    </xf>
    <xf numFmtId="0" fontId="23" fillId="0" borderId="0" xfId="44" applyNumberFormat="1" applyFont="1" applyFill="1" applyBorder="1" applyAlignment="1" applyProtection="1">
      <alignment horizontal="right" vertical="top" wrapText="1"/>
    </xf>
    <xf numFmtId="0" fontId="14" fillId="0" borderId="5" xfId="44" applyNumberFormat="1" applyFont="1" applyFill="1" applyBorder="1" applyAlignment="1" applyProtection="1">
      <alignment horizontal="center" vertical="top" wrapText="1"/>
    </xf>
    <xf numFmtId="0" fontId="14" fillId="0" borderId="9" xfId="44" applyNumberFormat="1" applyFont="1" applyFill="1" applyBorder="1" applyAlignment="1" applyProtection="1">
      <alignment horizontal="center" vertical="top" wrapText="1"/>
    </xf>
    <xf numFmtId="0" fontId="11" fillId="11" borderId="0" xfId="38" applyFont="1" applyFill="1" applyAlignment="1" applyProtection="1">
      <alignment horizontal="center"/>
      <protection hidden="1"/>
    </xf>
    <xf numFmtId="0" fontId="11" fillId="11" borderId="0" xfId="0" applyFont="1" applyFill="1" applyAlignment="1">
      <alignment horizontal="center" vertical="center"/>
    </xf>
    <xf numFmtId="0" fontId="12" fillId="11" borderId="0" xfId="0" applyFont="1" applyFill="1" applyBorder="1" applyAlignment="1" applyProtection="1">
      <alignment horizontal="center" vertical="center" wrapText="1"/>
      <protection locked="0"/>
    </xf>
  </cellXfs>
  <cellStyles count="45">
    <cellStyle name="Данные (редактируемые)" xfId="1"/>
    <cellStyle name="Данные (только для чтения)" xfId="2"/>
    <cellStyle name="Данные для удаления" xfId="3"/>
    <cellStyle name="Заголовки полей" xfId="4"/>
    <cellStyle name="Заголовки полей [печать]" xfId="5"/>
    <cellStyle name="Заголовки полей_431_1917_Доходы" xfId="6"/>
    <cellStyle name="Заголовок меры" xfId="7"/>
    <cellStyle name="Заголовок показателя [печать]" xfId="8"/>
    <cellStyle name="Заголовок показателя константы" xfId="9"/>
    <cellStyle name="Заголовок результата расчета" xfId="10"/>
    <cellStyle name="Заголовок свободного показателя" xfId="11"/>
    <cellStyle name="Значение фильтра" xfId="12"/>
    <cellStyle name="Значение фильтра [печать]" xfId="13"/>
    <cellStyle name="Значение фильтра_431_1917_Доходы" xfId="14"/>
    <cellStyle name="Информация о задаче" xfId="15"/>
    <cellStyle name="Обычный" xfId="0" builtinId="0"/>
    <cellStyle name="Обычный 2" xfId="36"/>
    <cellStyle name="Обычный 2 2" xfId="39"/>
    <cellStyle name="Обычный 2 2 2" xfId="41"/>
    <cellStyle name="Обычный 3" xfId="38"/>
    <cellStyle name="Обычный 3 2" xfId="44"/>
    <cellStyle name="Обычный 3 2 2" xfId="42"/>
    <cellStyle name="Обычный 4" xfId="43"/>
    <cellStyle name="Обычный_431_1917_Доходы" xfId="16"/>
    <cellStyle name="Обычный_Прил3" xfId="37"/>
    <cellStyle name="Обычный_Прил4" xfId="40"/>
    <cellStyle name="Обычный_Уточнение_3_Доходы_пр-37н" xfId="17"/>
    <cellStyle name="Отдельная ячейка" xfId="18"/>
    <cellStyle name="Отдельная ячейка - константа" xfId="19"/>
    <cellStyle name="Отдельная ячейка - константа [печать]" xfId="20"/>
    <cellStyle name="Отдельная ячейка - константа_431_1917_Доходы" xfId="21"/>
    <cellStyle name="Отдельная ячейка [печать]" xfId="22"/>
    <cellStyle name="Отдельная ячейка_431_1917_Доходы" xfId="23"/>
    <cellStyle name="Отдельная ячейка-результат" xfId="24"/>
    <cellStyle name="Отдельная ячейка-результат [печать]" xfId="25"/>
    <cellStyle name="Отдельная ячейка-результат_431_1917_Доходы" xfId="26"/>
    <cellStyle name="Свойства элементов измерения" xfId="27"/>
    <cellStyle name="Свойства элементов измерения [печать]" xfId="28"/>
    <cellStyle name="Свойства элементов измерения_431_1917_Доходы" xfId="29"/>
    <cellStyle name="Финансовый 2" xfId="30"/>
    <cellStyle name="Элементы осей" xfId="31"/>
    <cellStyle name="Элементы осей [печать]" xfId="32"/>
    <cellStyle name="Элементы осей [печать] 2" xfId="33"/>
    <cellStyle name="Элементы осей [печать] 2 2" xfId="35"/>
    <cellStyle name="Элементы осей_431_1917_Доходы" xfId="34"/>
  </cellStyles>
  <dxfs count="0"/>
  <tableStyles count="0" defaultTableStyle="TableStyleMedium2" defaultPivotStyle="PivotStyleLight16"/>
  <colors>
    <mruColors>
      <color rgb="FF99FF99"/>
      <color rgb="FF66FF33"/>
      <color rgb="FF0080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2895600</xdr:colOff>
      <xdr:row>20</xdr:row>
      <xdr:rowOff>0</xdr:rowOff>
    </xdr:from>
    <xdr:to>
      <xdr:col>1</xdr:col>
      <xdr:colOff>2971800</xdr:colOff>
      <xdr:row>21</xdr:row>
      <xdr:rowOff>201930</xdr:rowOff>
    </xdr:to>
    <xdr:sp macro="" textlink="">
      <xdr:nvSpPr>
        <xdr:cNvPr id="2" name="Text Box 1">
          <a:extLst>
            <a:ext uri="{FF2B5EF4-FFF2-40B4-BE49-F238E27FC236}">
              <a16:creationId xmlns:a16="http://schemas.microsoft.com/office/drawing/2014/main" xmlns="" id="{00000000-0008-0000-0400-000002000000}"/>
            </a:ext>
          </a:extLst>
        </xdr:cNvPr>
        <xdr:cNvSpPr txBox="1">
          <a:spLocks noChangeArrowheads="1"/>
        </xdr:cNvSpPr>
      </xdr:nvSpPr>
      <xdr:spPr bwMode="auto">
        <a:xfrm>
          <a:off x="3295650" y="4695825"/>
          <a:ext cx="76200" cy="40195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21</xdr:row>
      <xdr:rowOff>200025</xdr:rowOff>
    </xdr:to>
    <xdr:sp macro="" textlink="">
      <xdr:nvSpPr>
        <xdr:cNvPr id="3" name="Text Box 1">
          <a:extLst>
            <a:ext uri="{FF2B5EF4-FFF2-40B4-BE49-F238E27FC236}">
              <a16:creationId xmlns:a16="http://schemas.microsoft.com/office/drawing/2014/main" xmlns="" id="{00000000-0008-0000-0400-000003000000}"/>
            </a:ext>
          </a:extLst>
        </xdr:cNvPr>
        <xdr:cNvSpPr txBox="1">
          <a:spLocks noChangeArrowheads="1"/>
        </xdr:cNvSpPr>
      </xdr:nvSpPr>
      <xdr:spPr bwMode="auto">
        <a:xfrm>
          <a:off x="3295650" y="4895850"/>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22</xdr:row>
      <xdr:rowOff>0</xdr:rowOff>
    </xdr:from>
    <xdr:to>
      <xdr:col>1</xdr:col>
      <xdr:colOff>2971800</xdr:colOff>
      <xdr:row>22</xdr:row>
      <xdr:rowOff>200025</xdr:rowOff>
    </xdr:to>
    <xdr:sp macro="" textlink="">
      <xdr:nvSpPr>
        <xdr:cNvPr id="4" name="Text Box 1">
          <a:extLst>
            <a:ext uri="{FF2B5EF4-FFF2-40B4-BE49-F238E27FC236}">
              <a16:creationId xmlns:a16="http://schemas.microsoft.com/office/drawing/2014/main" xmlns="" id="{00000000-0008-0000-0400-000004000000}"/>
            </a:ext>
          </a:extLst>
        </xdr:cNvPr>
        <xdr:cNvSpPr txBox="1">
          <a:spLocks noChangeArrowheads="1"/>
        </xdr:cNvSpPr>
      </xdr:nvSpPr>
      <xdr:spPr bwMode="auto">
        <a:xfrm>
          <a:off x="3295650" y="5295900"/>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23</xdr:row>
      <xdr:rowOff>0</xdr:rowOff>
    </xdr:from>
    <xdr:to>
      <xdr:col>1</xdr:col>
      <xdr:colOff>2971800</xdr:colOff>
      <xdr:row>23</xdr:row>
      <xdr:rowOff>200025</xdr:rowOff>
    </xdr:to>
    <xdr:sp macro="" textlink="">
      <xdr:nvSpPr>
        <xdr:cNvPr id="5" name="Text Box 1">
          <a:extLst>
            <a:ext uri="{FF2B5EF4-FFF2-40B4-BE49-F238E27FC236}">
              <a16:creationId xmlns:a16="http://schemas.microsoft.com/office/drawing/2014/main" xmlns="" id="{00000000-0008-0000-0400-000005000000}"/>
            </a:ext>
          </a:extLst>
        </xdr:cNvPr>
        <xdr:cNvSpPr txBox="1">
          <a:spLocks noChangeArrowheads="1"/>
        </xdr:cNvSpPr>
      </xdr:nvSpPr>
      <xdr:spPr bwMode="auto">
        <a:xfrm>
          <a:off x="3295650" y="8696325"/>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24</xdr:row>
      <xdr:rowOff>0</xdr:rowOff>
    </xdr:from>
    <xdr:to>
      <xdr:col>1</xdr:col>
      <xdr:colOff>2971800</xdr:colOff>
      <xdr:row>24</xdr:row>
      <xdr:rowOff>200025</xdr:rowOff>
    </xdr:to>
    <xdr:sp macro="" textlink="">
      <xdr:nvSpPr>
        <xdr:cNvPr id="6" name="Text Box 1">
          <a:extLst>
            <a:ext uri="{FF2B5EF4-FFF2-40B4-BE49-F238E27FC236}">
              <a16:creationId xmlns:a16="http://schemas.microsoft.com/office/drawing/2014/main" xmlns="" id="{00000000-0008-0000-0400-000006000000}"/>
            </a:ext>
          </a:extLst>
        </xdr:cNvPr>
        <xdr:cNvSpPr txBox="1">
          <a:spLocks noChangeArrowheads="1"/>
        </xdr:cNvSpPr>
      </xdr:nvSpPr>
      <xdr:spPr bwMode="auto">
        <a:xfrm>
          <a:off x="3295650" y="9096375"/>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29</xdr:row>
      <xdr:rowOff>0</xdr:rowOff>
    </xdr:from>
    <xdr:to>
      <xdr:col>1</xdr:col>
      <xdr:colOff>2971800</xdr:colOff>
      <xdr:row>30</xdr:row>
      <xdr:rowOff>0</xdr:rowOff>
    </xdr:to>
    <xdr:sp macro="" textlink="">
      <xdr:nvSpPr>
        <xdr:cNvPr id="7" name="Text Box 1">
          <a:extLst>
            <a:ext uri="{FF2B5EF4-FFF2-40B4-BE49-F238E27FC236}">
              <a16:creationId xmlns:a16="http://schemas.microsoft.com/office/drawing/2014/main" xmlns="" id="{00000000-0008-0000-0400-000007000000}"/>
            </a:ext>
          </a:extLst>
        </xdr:cNvPr>
        <xdr:cNvSpPr txBox="1">
          <a:spLocks noChangeArrowheads="1"/>
        </xdr:cNvSpPr>
      </xdr:nvSpPr>
      <xdr:spPr bwMode="auto">
        <a:xfrm>
          <a:off x="3295650" y="11096625"/>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29</xdr:row>
      <xdr:rowOff>0</xdr:rowOff>
    </xdr:from>
    <xdr:to>
      <xdr:col>1</xdr:col>
      <xdr:colOff>2971800</xdr:colOff>
      <xdr:row>30</xdr:row>
      <xdr:rowOff>0</xdr:rowOff>
    </xdr:to>
    <xdr:sp macro="" textlink="">
      <xdr:nvSpPr>
        <xdr:cNvPr id="8" name="Text Box 1">
          <a:extLst>
            <a:ext uri="{FF2B5EF4-FFF2-40B4-BE49-F238E27FC236}">
              <a16:creationId xmlns:a16="http://schemas.microsoft.com/office/drawing/2014/main" xmlns="" id="{00000000-0008-0000-0400-000008000000}"/>
            </a:ext>
          </a:extLst>
        </xdr:cNvPr>
        <xdr:cNvSpPr txBox="1">
          <a:spLocks noChangeArrowheads="1"/>
        </xdr:cNvSpPr>
      </xdr:nvSpPr>
      <xdr:spPr bwMode="auto">
        <a:xfrm>
          <a:off x="3295650" y="11096625"/>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29</xdr:row>
      <xdr:rowOff>0</xdr:rowOff>
    </xdr:from>
    <xdr:to>
      <xdr:col>1</xdr:col>
      <xdr:colOff>2971800</xdr:colOff>
      <xdr:row>30</xdr:row>
      <xdr:rowOff>0</xdr:rowOff>
    </xdr:to>
    <xdr:sp macro="" textlink="">
      <xdr:nvSpPr>
        <xdr:cNvPr id="9" name="Text Box 1">
          <a:extLst>
            <a:ext uri="{FF2B5EF4-FFF2-40B4-BE49-F238E27FC236}">
              <a16:creationId xmlns:a16="http://schemas.microsoft.com/office/drawing/2014/main" xmlns="" id="{00000000-0008-0000-0400-000009000000}"/>
            </a:ext>
          </a:extLst>
        </xdr:cNvPr>
        <xdr:cNvSpPr txBox="1">
          <a:spLocks noChangeArrowheads="1"/>
        </xdr:cNvSpPr>
      </xdr:nvSpPr>
      <xdr:spPr bwMode="auto">
        <a:xfrm>
          <a:off x="3295650" y="11096625"/>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25</xdr:row>
      <xdr:rowOff>0</xdr:rowOff>
    </xdr:from>
    <xdr:to>
      <xdr:col>1</xdr:col>
      <xdr:colOff>2971800</xdr:colOff>
      <xdr:row>26</xdr:row>
      <xdr:rowOff>0</xdr:rowOff>
    </xdr:to>
    <xdr:sp macro="" textlink="">
      <xdr:nvSpPr>
        <xdr:cNvPr id="10" name="Text Box 1">
          <a:extLst>
            <a:ext uri="{FF2B5EF4-FFF2-40B4-BE49-F238E27FC236}">
              <a16:creationId xmlns:a16="http://schemas.microsoft.com/office/drawing/2014/main" xmlns="" id="{00000000-0008-0000-0400-00000A000000}"/>
            </a:ext>
          </a:extLst>
        </xdr:cNvPr>
        <xdr:cNvSpPr txBox="1">
          <a:spLocks noChangeArrowheads="1"/>
        </xdr:cNvSpPr>
      </xdr:nvSpPr>
      <xdr:spPr bwMode="auto">
        <a:xfrm>
          <a:off x="3295650" y="9496425"/>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26</xdr:row>
      <xdr:rowOff>0</xdr:rowOff>
    </xdr:from>
    <xdr:to>
      <xdr:col>1</xdr:col>
      <xdr:colOff>2971800</xdr:colOff>
      <xdr:row>26</xdr:row>
      <xdr:rowOff>200025</xdr:rowOff>
    </xdr:to>
    <xdr:sp macro="" textlink="">
      <xdr:nvSpPr>
        <xdr:cNvPr id="11" name="Text Box 1">
          <a:extLst>
            <a:ext uri="{FF2B5EF4-FFF2-40B4-BE49-F238E27FC236}">
              <a16:creationId xmlns:a16="http://schemas.microsoft.com/office/drawing/2014/main" xmlns="" id="{00000000-0008-0000-0400-00000B000000}"/>
            </a:ext>
          </a:extLst>
        </xdr:cNvPr>
        <xdr:cNvSpPr txBox="1">
          <a:spLocks noChangeArrowheads="1"/>
        </xdr:cNvSpPr>
      </xdr:nvSpPr>
      <xdr:spPr bwMode="auto">
        <a:xfrm>
          <a:off x="3295650" y="9696450"/>
          <a:ext cx="7620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57</xdr:row>
      <xdr:rowOff>0</xdr:rowOff>
    </xdr:from>
    <xdr:to>
      <xdr:col>1</xdr:col>
      <xdr:colOff>2971800</xdr:colOff>
      <xdr:row>61</xdr:row>
      <xdr:rowOff>1628775</xdr:rowOff>
    </xdr:to>
    <xdr:sp macro="" textlink="">
      <xdr:nvSpPr>
        <xdr:cNvPr id="12" name="Text Box 1">
          <a:extLst>
            <a:ext uri="{FF2B5EF4-FFF2-40B4-BE49-F238E27FC236}">
              <a16:creationId xmlns:a16="http://schemas.microsoft.com/office/drawing/2014/main" xmlns="" id="{00000000-0008-0000-0400-00000C000000}"/>
            </a:ext>
          </a:extLst>
        </xdr:cNvPr>
        <xdr:cNvSpPr txBox="1">
          <a:spLocks noChangeArrowheads="1"/>
        </xdr:cNvSpPr>
      </xdr:nvSpPr>
      <xdr:spPr bwMode="auto">
        <a:xfrm>
          <a:off x="3295650" y="27946350"/>
          <a:ext cx="76200" cy="3438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59</xdr:row>
      <xdr:rowOff>0</xdr:rowOff>
    </xdr:from>
    <xdr:to>
      <xdr:col>1</xdr:col>
      <xdr:colOff>2971800</xdr:colOff>
      <xdr:row>60</xdr:row>
      <xdr:rowOff>38100</xdr:rowOff>
    </xdr:to>
    <xdr:sp macro="" textlink="">
      <xdr:nvSpPr>
        <xdr:cNvPr id="13" name="Text Box 1">
          <a:extLst>
            <a:ext uri="{FF2B5EF4-FFF2-40B4-BE49-F238E27FC236}">
              <a16:creationId xmlns:a16="http://schemas.microsoft.com/office/drawing/2014/main" xmlns="" id="{00000000-0008-0000-0400-00000D000000}"/>
            </a:ext>
          </a:extLst>
        </xdr:cNvPr>
        <xdr:cNvSpPr txBox="1">
          <a:spLocks noChangeArrowheads="1"/>
        </xdr:cNvSpPr>
      </xdr:nvSpPr>
      <xdr:spPr bwMode="auto">
        <a:xfrm>
          <a:off x="3295650" y="29356050"/>
          <a:ext cx="76200" cy="238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59</xdr:row>
      <xdr:rowOff>0</xdr:rowOff>
    </xdr:from>
    <xdr:to>
      <xdr:col>1</xdr:col>
      <xdr:colOff>2971800</xdr:colOff>
      <xdr:row>60</xdr:row>
      <xdr:rowOff>38100</xdr:rowOff>
    </xdr:to>
    <xdr:sp macro="" textlink="">
      <xdr:nvSpPr>
        <xdr:cNvPr id="14" name="Text Box 1">
          <a:extLst>
            <a:ext uri="{FF2B5EF4-FFF2-40B4-BE49-F238E27FC236}">
              <a16:creationId xmlns:a16="http://schemas.microsoft.com/office/drawing/2014/main" xmlns="" id="{00000000-0008-0000-0400-00000E000000}"/>
            </a:ext>
          </a:extLst>
        </xdr:cNvPr>
        <xdr:cNvSpPr txBox="1">
          <a:spLocks noChangeArrowheads="1"/>
        </xdr:cNvSpPr>
      </xdr:nvSpPr>
      <xdr:spPr bwMode="auto">
        <a:xfrm>
          <a:off x="3295650" y="29356050"/>
          <a:ext cx="76200" cy="238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59</xdr:row>
      <xdr:rowOff>0</xdr:rowOff>
    </xdr:from>
    <xdr:to>
      <xdr:col>1</xdr:col>
      <xdr:colOff>2971800</xdr:colOff>
      <xdr:row>60</xdr:row>
      <xdr:rowOff>38100</xdr:rowOff>
    </xdr:to>
    <xdr:sp macro="" textlink="">
      <xdr:nvSpPr>
        <xdr:cNvPr id="15" name="Text Box 1">
          <a:extLst>
            <a:ext uri="{FF2B5EF4-FFF2-40B4-BE49-F238E27FC236}">
              <a16:creationId xmlns:a16="http://schemas.microsoft.com/office/drawing/2014/main" xmlns="" id="{00000000-0008-0000-0400-00000F000000}"/>
            </a:ext>
          </a:extLst>
        </xdr:cNvPr>
        <xdr:cNvSpPr txBox="1">
          <a:spLocks noChangeArrowheads="1"/>
        </xdr:cNvSpPr>
      </xdr:nvSpPr>
      <xdr:spPr bwMode="auto">
        <a:xfrm>
          <a:off x="3295650" y="29356050"/>
          <a:ext cx="76200" cy="238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59</xdr:row>
      <xdr:rowOff>0</xdr:rowOff>
    </xdr:from>
    <xdr:to>
      <xdr:col>1</xdr:col>
      <xdr:colOff>2971800</xdr:colOff>
      <xdr:row>60</xdr:row>
      <xdr:rowOff>38100</xdr:rowOff>
    </xdr:to>
    <xdr:sp macro="" textlink="">
      <xdr:nvSpPr>
        <xdr:cNvPr id="16" name="Text Box 1">
          <a:extLst>
            <a:ext uri="{FF2B5EF4-FFF2-40B4-BE49-F238E27FC236}">
              <a16:creationId xmlns:a16="http://schemas.microsoft.com/office/drawing/2014/main" xmlns="" id="{00000000-0008-0000-0400-000010000000}"/>
            </a:ext>
          </a:extLst>
        </xdr:cNvPr>
        <xdr:cNvSpPr txBox="1">
          <a:spLocks noChangeArrowheads="1"/>
        </xdr:cNvSpPr>
      </xdr:nvSpPr>
      <xdr:spPr bwMode="auto">
        <a:xfrm>
          <a:off x="3295650" y="29356050"/>
          <a:ext cx="76200" cy="238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59</xdr:row>
      <xdr:rowOff>0</xdr:rowOff>
    </xdr:from>
    <xdr:to>
      <xdr:col>1</xdr:col>
      <xdr:colOff>2971800</xdr:colOff>
      <xdr:row>60</xdr:row>
      <xdr:rowOff>38100</xdr:rowOff>
    </xdr:to>
    <xdr:sp macro="" textlink="">
      <xdr:nvSpPr>
        <xdr:cNvPr id="17" name="Text Box 1">
          <a:extLst>
            <a:ext uri="{FF2B5EF4-FFF2-40B4-BE49-F238E27FC236}">
              <a16:creationId xmlns:a16="http://schemas.microsoft.com/office/drawing/2014/main" xmlns="" id="{00000000-0008-0000-0400-000011000000}"/>
            </a:ext>
          </a:extLst>
        </xdr:cNvPr>
        <xdr:cNvSpPr txBox="1">
          <a:spLocks noChangeArrowheads="1"/>
        </xdr:cNvSpPr>
      </xdr:nvSpPr>
      <xdr:spPr bwMode="auto">
        <a:xfrm>
          <a:off x="3295650" y="29356050"/>
          <a:ext cx="76200" cy="238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59</xdr:row>
      <xdr:rowOff>0</xdr:rowOff>
    </xdr:from>
    <xdr:to>
      <xdr:col>1</xdr:col>
      <xdr:colOff>2971800</xdr:colOff>
      <xdr:row>60</xdr:row>
      <xdr:rowOff>38100</xdr:rowOff>
    </xdr:to>
    <xdr:sp macro="" textlink="">
      <xdr:nvSpPr>
        <xdr:cNvPr id="18" name="Text Box 1">
          <a:extLst>
            <a:ext uri="{FF2B5EF4-FFF2-40B4-BE49-F238E27FC236}">
              <a16:creationId xmlns:a16="http://schemas.microsoft.com/office/drawing/2014/main" xmlns="" id="{00000000-0008-0000-0400-000012000000}"/>
            </a:ext>
          </a:extLst>
        </xdr:cNvPr>
        <xdr:cNvSpPr txBox="1">
          <a:spLocks noChangeArrowheads="1"/>
        </xdr:cNvSpPr>
      </xdr:nvSpPr>
      <xdr:spPr bwMode="auto">
        <a:xfrm>
          <a:off x="3295650" y="29356050"/>
          <a:ext cx="76200" cy="238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59</xdr:row>
      <xdr:rowOff>0</xdr:rowOff>
    </xdr:from>
    <xdr:to>
      <xdr:col>1</xdr:col>
      <xdr:colOff>2971800</xdr:colOff>
      <xdr:row>60</xdr:row>
      <xdr:rowOff>38100</xdr:rowOff>
    </xdr:to>
    <xdr:sp macro="" textlink="">
      <xdr:nvSpPr>
        <xdr:cNvPr id="19" name="Text Box 1">
          <a:extLst>
            <a:ext uri="{FF2B5EF4-FFF2-40B4-BE49-F238E27FC236}">
              <a16:creationId xmlns:a16="http://schemas.microsoft.com/office/drawing/2014/main" xmlns="" id="{00000000-0008-0000-0400-000013000000}"/>
            </a:ext>
          </a:extLst>
        </xdr:cNvPr>
        <xdr:cNvSpPr txBox="1">
          <a:spLocks noChangeArrowheads="1"/>
        </xdr:cNvSpPr>
      </xdr:nvSpPr>
      <xdr:spPr bwMode="auto">
        <a:xfrm>
          <a:off x="3295650" y="29356050"/>
          <a:ext cx="76200" cy="238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1</xdr:col>
      <xdr:colOff>2895600</xdr:colOff>
      <xdr:row>59</xdr:row>
      <xdr:rowOff>0</xdr:rowOff>
    </xdr:from>
    <xdr:to>
      <xdr:col>1</xdr:col>
      <xdr:colOff>2971800</xdr:colOff>
      <xdr:row>60</xdr:row>
      <xdr:rowOff>38100</xdr:rowOff>
    </xdr:to>
    <xdr:sp macro="" textlink="">
      <xdr:nvSpPr>
        <xdr:cNvPr id="20" name="Text Box 1">
          <a:extLst>
            <a:ext uri="{FF2B5EF4-FFF2-40B4-BE49-F238E27FC236}">
              <a16:creationId xmlns:a16="http://schemas.microsoft.com/office/drawing/2014/main" xmlns="" id="{00000000-0008-0000-0400-000014000000}"/>
            </a:ext>
          </a:extLst>
        </xdr:cNvPr>
        <xdr:cNvSpPr txBox="1">
          <a:spLocks noChangeArrowheads="1"/>
        </xdr:cNvSpPr>
      </xdr:nvSpPr>
      <xdr:spPr bwMode="auto">
        <a:xfrm>
          <a:off x="3295650" y="29356050"/>
          <a:ext cx="76200" cy="238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theme="8" tint="0.59999389629810485"/>
  </sheetPr>
  <dimension ref="A1:C50"/>
  <sheetViews>
    <sheetView view="pageBreakPreview" zoomScaleNormal="80" zoomScaleSheetLayoutView="100" workbookViewId="0">
      <selection activeCell="D6" sqref="D6"/>
    </sheetView>
  </sheetViews>
  <sheetFormatPr defaultColWidth="31" defaultRowHeight="15.75"/>
  <cols>
    <col min="1" max="1" width="28.28515625" style="1" customWidth="1"/>
    <col min="2" max="2" width="46.28515625" style="4" customWidth="1"/>
    <col min="3" max="3" width="16.28515625" style="14" customWidth="1"/>
    <col min="4" max="16384" width="31" style="2"/>
  </cols>
  <sheetData>
    <row r="1" spans="1:3">
      <c r="B1" s="164" t="s">
        <v>39</v>
      </c>
      <c r="C1" s="164"/>
    </row>
    <row r="2" spans="1:3">
      <c r="B2" s="164" t="s">
        <v>38</v>
      </c>
      <c r="C2" s="164"/>
    </row>
    <row r="3" spans="1:3">
      <c r="B3" s="164" t="s">
        <v>481</v>
      </c>
      <c r="C3" s="164"/>
    </row>
    <row r="4" spans="1:3">
      <c r="B4" s="164" t="s">
        <v>483</v>
      </c>
      <c r="C4" s="164"/>
    </row>
    <row r="5" spans="1:3">
      <c r="B5" s="164" t="s">
        <v>482</v>
      </c>
      <c r="C5" s="164"/>
    </row>
    <row r="6" spans="1:3">
      <c r="B6" s="164" t="s">
        <v>484</v>
      </c>
      <c r="C6" s="164"/>
    </row>
    <row r="7" spans="1:3">
      <c r="B7" s="164" t="s">
        <v>551</v>
      </c>
      <c r="C7" s="164"/>
    </row>
    <row r="8" spans="1:3">
      <c r="C8" s="115"/>
    </row>
    <row r="9" spans="1:3">
      <c r="A9" s="3"/>
      <c r="B9" s="166" t="s">
        <v>39</v>
      </c>
      <c r="C9" s="166"/>
    </row>
    <row r="10" spans="1:3">
      <c r="A10" s="3"/>
      <c r="B10" s="166" t="s">
        <v>38</v>
      </c>
      <c r="C10" s="166"/>
    </row>
    <row r="11" spans="1:3">
      <c r="A11" s="3"/>
      <c r="B11" s="166" t="s">
        <v>40</v>
      </c>
      <c r="C11" s="166"/>
    </row>
    <row r="12" spans="1:3">
      <c r="A12" s="3"/>
      <c r="B12" s="166" t="s">
        <v>41</v>
      </c>
      <c r="C12" s="166"/>
    </row>
    <row r="13" spans="1:3">
      <c r="A13" s="3"/>
      <c r="B13" s="166" t="s">
        <v>444</v>
      </c>
      <c r="C13" s="166"/>
    </row>
    <row r="14" spans="1:3">
      <c r="A14" s="3"/>
      <c r="B14" s="166" t="s">
        <v>479</v>
      </c>
      <c r="C14" s="166"/>
    </row>
    <row r="15" spans="1:3">
      <c r="A15" s="3"/>
    </row>
    <row r="16" spans="1:3">
      <c r="A16" s="3"/>
    </row>
    <row r="17" spans="1:3" ht="17.649999999999999" customHeight="1">
      <c r="A17" s="167" t="s">
        <v>42</v>
      </c>
      <c r="B17" s="167"/>
      <c r="C17" s="167"/>
    </row>
    <row r="18" spans="1:3" ht="17.649999999999999" customHeight="1">
      <c r="A18" s="167" t="s">
        <v>495</v>
      </c>
      <c r="B18" s="167"/>
      <c r="C18" s="167"/>
    </row>
    <row r="19" spans="1:3" ht="17.649999999999999" customHeight="1">
      <c r="A19" s="167" t="s">
        <v>2</v>
      </c>
      <c r="B19" s="167"/>
      <c r="C19" s="167"/>
    </row>
    <row r="20" spans="1:3" ht="18.75">
      <c r="A20" s="165" t="s">
        <v>443</v>
      </c>
      <c r="B20" s="165"/>
      <c r="C20" s="165"/>
    </row>
    <row r="21" spans="1:3">
      <c r="A21" s="3" t="s">
        <v>22</v>
      </c>
      <c r="B21" s="5"/>
    </row>
    <row r="22" spans="1:3">
      <c r="A22" s="6"/>
      <c r="B22" s="7"/>
      <c r="C22" s="8" t="s">
        <v>37</v>
      </c>
    </row>
    <row r="23" spans="1:3" s="12" customFormat="1" ht="31.5">
      <c r="A23" s="9" t="s">
        <v>1</v>
      </c>
      <c r="B23" s="10" t="s">
        <v>32</v>
      </c>
      <c r="C23" s="11" t="s">
        <v>53</v>
      </c>
    </row>
    <row r="24" spans="1:3" ht="31.5">
      <c r="A24" s="13" t="s">
        <v>10</v>
      </c>
      <c r="B24" s="15" t="s">
        <v>4</v>
      </c>
      <c r="C24" s="16">
        <f>C25+C28+C30+C33+C36+C39+C42</f>
        <v>142533062.13</v>
      </c>
    </row>
    <row r="25" spans="1:3">
      <c r="A25" s="13" t="s">
        <v>11</v>
      </c>
      <c r="B25" s="15" t="s">
        <v>5</v>
      </c>
      <c r="C25" s="16">
        <f>SUM(C26:C27)</f>
        <v>63304325.689999998</v>
      </c>
    </row>
    <row r="26" spans="1:3">
      <c r="A26" s="13" t="s">
        <v>12</v>
      </c>
      <c r="B26" s="15" t="s">
        <v>6</v>
      </c>
      <c r="C26" s="16">
        <v>63304325.689999998</v>
      </c>
    </row>
    <row r="27" spans="1:3" ht="141.75">
      <c r="A27" s="13" t="s">
        <v>513</v>
      </c>
      <c r="B27" s="15" t="s">
        <v>514</v>
      </c>
      <c r="C27" s="16"/>
    </row>
    <row r="28" spans="1:3">
      <c r="A28" s="13" t="s">
        <v>13</v>
      </c>
      <c r="B28" s="15" t="s">
        <v>7</v>
      </c>
      <c r="C28" s="16">
        <f>C29</f>
        <v>21091.5</v>
      </c>
    </row>
    <row r="29" spans="1:3" ht="63">
      <c r="A29" s="13" t="s">
        <v>43</v>
      </c>
      <c r="B29" s="15" t="s">
        <v>44</v>
      </c>
      <c r="C29" s="16">
        <v>21091.5</v>
      </c>
    </row>
    <row r="30" spans="1:3">
      <c r="A30" s="13" t="s">
        <v>14</v>
      </c>
      <c r="B30" s="15" t="s">
        <v>8</v>
      </c>
      <c r="C30" s="16">
        <f>SUM(C31:C32)</f>
        <v>56970500</v>
      </c>
    </row>
    <row r="31" spans="1:3">
      <c r="A31" s="20" t="s">
        <v>51</v>
      </c>
      <c r="B31" s="21" t="s">
        <v>52</v>
      </c>
      <c r="C31" s="16">
        <v>2748400</v>
      </c>
    </row>
    <row r="32" spans="1:3">
      <c r="A32" s="13" t="s">
        <v>45</v>
      </c>
      <c r="B32" s="15" t="s">
        <v>46</v>
      </c>
      <c r="C32" s="16">
        <v>54222100</v>
      </c>
    </row>
    <row r="33" spans="1:3" ht="63">
      <c r="A33" s="13" t="s">
        <v>15</v>
      </c>
      <c r="B33" s="15" t="s">
        <v>9</v>
      </c>
      <c r="C33" s="16">
        <f>SUM(C34:C35)</f>
        <v>20388514.780000001</v>
      </c>
    </row>
    <row r="34" spans="1:3" ht="141.75">
      <c r="A34" s="13" t="s">
        <v>16</v>
      </c>
      <c r="B34" s="15" t="s">
        <v>3</v>
      </c>
      <c r="C34" s="16">
        <f>4687771.1+3084286.15+9854004.47+17709.12+1986390.1</f>
        <v>19630160.940000001</v>
      </c>
    </row>
    <row r="35" spans="1:3" ht="126">
      <c r="A35" s="13" t="s">
        <v>33</v>
      </c>
      <c r="B35" s="15" t="s">
        <v>19</v>
      </c>
      <c r="C35" s="16">
        <v>758353.84</v>
      </c>
    </row>
    <row r="36" spans="1:3" ht="47.25">
      <c r="A36" s="13" t="s">
        <v>17</v>
      </c>
      <c r="B36" s="15" t="s">
        <v>0</v>
      </c>
      <c r="C36" s="16">
        <f>SUM(C37:C38)</f>
        <v>431400</v>
      </c>
    </row>
    <row r="37" spans="1:3" ht="126">
      <c r="A37" s="13" t="s">
        <v>491</v>
      </c>
      <c r="B37" s="15" t="s">
        <v>492</v>
      </c>
      <c r="C37" s="16">
        <v>190000</v>
      </c>
    </row>
    <row r="38" spans="1:3" ht="47.25">
      <c r="A38" s="13" t="s">
        <v>18</v>
      </c>
      <c r="B38" s="15" t="s">
        <v>34</v>
      </c>
      <c r="C38" s="16">
        <f>431400-190000</f>
        <v>241400</v>
      </c>
    </row>
    <row r="39" spans="1:3" ht="31.5">
      <c r="A39" s="13" t="s">
        <v>498</v>
      </c>
      <c r="B39" s="15" t="s">
        <v>499</v>
      </c>
      <c r="C39" s="16">
        <f>SUM(C40:C41)</f>
        <v>289325.76</v>
      </c>
    </row>
    <row r="40" spans="1:3" ht="63">
      <c r="A40" s="13" t="s">
        <v>505</v>
      </c>
      <c r="B40" s="15" t="s">
        <v>506</v>
      </c>
      <c r="C40" s="16">
        <f>122945.29-53346.56</f>
        <v>69598.73</v>
      </c>
    </row>
    <row r="41" spans="1:3" ht="110.25">
      <c r="A41" s="13" t="s">
        <v>500</v>
      </c>
      <c r="B41" s="15" t="s">
        <v>501</v>
      </c>
      <c r="C41" s="16">
        <v>219727.03</v>
      </c>
    </row>
    <row r="42" spans="1:3">
      <c r="A42" s="13" t="s">
        <v>47</v>
      </c>
      <c r="B42" s="15" t="s">
        <v>48</v>
      </c>
      <c r="C42" s="16">
        <f>C43</f>
        <v>1127904.3999999999</v>
      </c>
    </row>
    <row r="43" spans="1:3">
      <c r="A43" s="13" t="s">
        <v>49</v>
      </c>
      <c r="B43" s="15" t="s">
        <v>50</v>
      </c>
      <c r="C43" s="16">
        <f>1084400+43504.4</f>
        <v>1127904.3999999999</v>
      </c>
    </row>
    <row r="44" spans="1:3">
      <c r="A44" s="13" t="s">
        <v>28</v>
      </c>
      <c r="B44" s="15" t="s">
        <v>29</v>
      </c>
      <c r="C44" s="16">
        <f>C45</f>
        <v>6949828.9800000004</v>
      </c>
    </row>
    <row r="45" spans="1:3" ht="47.25">
      <c r="A45" s="13" t="s">
        <v>30</v>
      </c>
      <c r="B45" s="15" t="s">
        <v>31</v>
      </c>
      <c r="C45" s="16">
        <f>C46+C47+C48+C49</f>
        <v>6949828.9800000004</v>
      </c>
    </row>
    <row r="46" spans="1:3" ht="31.5" hidden="1">
      <c r="A46" s="13" t="s">
        <v>35</v>
      </c>
      <c r="B46" s="15" t="s">
        <v>36</v>
      </c>
      <c r="C46" s="16"/>
    </row>
    <row r="47" spans="1:3" ht="47.25" hidden="1">
      <c r="A47" s="13" t="s">
        <v>24</v>
      </c>
      <c r="B47" s="15" t="s">
        <v>20</v>
      </c>
      <c r="C47" s="16"/>
    </row>
    <row r="48" spans="1:3" ht="31.5">
      <c r="A48" s="13" t="s">
        <v>25</v>
      </c>
      <c r="B48" s="15" t="s">
        <v>23</v>
      </c>
      <c r="C48" s="16">
        <f>536499.81-43803.85+24940.81</f>
        <v>517636.77000000008</v>
      </c>
    </row>
    <row r="49" spans="1:3">
      <c r="A49" s="13" t="s">
        <v>26</v>
      </c>
      <c r="B49" s="15" t="s">
        <v>21</v>
      </c>
      <c r="C49" s="16">
        <f>6320535.21+27000+18657+60000+6000</f>
        <v>6432192.21</v>
      </c>
    </row>
    <row r="50" spans="1:3">
      <c r="A50" s="17"/>
      <c r="B50" s="18" t="s">
        <v>27</v>
      </c>
      <c r="C50" s="19">
        <f>C24+C44</f>
        <v>149482891.10999998</v>
      </c>
    </row>
  </sheetData>
  <sheetProtection formatCells="0" formatColumns="0" formatRows="0" deleteColumns="0" deleteRows="0"/>
  <mergeCells count="17">
    <mergeCell ref="B1:C1"/>
    <mergeCell ref="B2:C2"/>
    <mergeCell ref="B3:C3"/>
    <mergeCell ref="B4:C4"/>
    <mergeCell ref="B5:C5"/>
    <mergeCell ref="B6:C6"/>
    <mergeCell ref="B7:C7"/>
    <mergeCell ref="A20:C20"/>
    <mergeCell ref="B9:C9"/>
    <mergeCell ref="B10:C10"/>
    <mergeCell ref="B11:C11"/>
    <mergeCell ref="B13:C13"/>
    <mergeCell ref="A17:C17"/>
    <mergeCell ref="A19:C19"/>
    <mergeCell ref="B14:C14"/>
    <mergeCell ref="B12:C12"/>
    <mergeCell ref="A18:C18"/>
  </mergeCells>
  <pageMargins left="0.78740157480314965" right="0.39370078740157483" top="0.39370078740157483" bottom="0.39370078740157483" header="0.19685039370078741" footer="0.19685039370078741"/>
  <pageSetup paperSize="9" fitToHeight="0" orientation="portrait" r:id="rId1"/>
  <headerFooter scaleWithDoc="0">
    <oddHeader>&amp;C&amp;P</oddHeader>
  </headerFooter>
</worksheet>
</file>

<file path=xl/worksheets/sheet2.xml><?xml version="1.0" encoding="utf-8"?>
<worksheet xmlns="http://schemas.openxmlformats.org/spreadsheetml/2006/main" xmlns:r="http://schemas.openxmlformats.org/officeDocument/2006/relationships">
  <sheetPr>
    <tabColor theme="8" tint="0.59999389629810485"/>
  </sheetPr>
  <dimension ref="A1:C64"/>
  <sheetViews>
    <sheetView view="pageBreakPreview" zoomScaleNormal="80" zoomScaleSheetLayoutView="100" workbookViewId="0">
      <selection activeCell="D7" sqref="D7"/>
    </sheetView>
  </sheetViews>
  <sheetFormatPr defaultColWidth="31" defaultRowHeight="15.75"/>
  <cols>
    <col min="1" max="1" width="6" style="1" customWidth="1"/>
    <col min="2" max="2" width="116.42578125" style="4" customWidth="1"/>
    <col min="3" max="3" width="15" style="130" customWidth="1"/>
    <col min="4" max="16384" width="31" style="2"/>
  </cols>
  <sheetData>
    <row r="1" spans="1:3">
      <c r="B1" s="164" t="s">
        <v>496</v>
      </c>
      <c r="C1" s="164"/>
    </row>
    <row r="2" spans="1:3">
      <c r="B2" s="164" t="s">
        <v>38</v>
      </c>
      <c r="C2" s="164"/>
    </row>
    <row r="3" spans="1:3">
      <c r="B3" s="164" t="s">
        <v>481</v>
      </c>
      <c r="C3" s="164"/>
    </row>
    <row r="4" spans="1:3">
      <c r="B4" s="164" t="s">
        <v>483</v>
      </c>
      <c r="C4" s="164"/>
    </row>
    <row r="5" spans="1:3">
      <c r="B5" s="164" t="s">
        <v>482</v>
      </c>
      <c r="C5" s="164"/>
    </row>
    <row r="6" spans="1:3">
      <c r="B6" s="164" t="s">
        <v>484</v>
      </c>
      <c r="C6" s="164"/>
    </row>
    <row r="7" spans="1:3">
      <c r="B7" s="164" t="s">
        <v>551</v>
      </c>
      <c r="C7" s="164"/>
    </row>
    <row r="9" spans="1:3">
      <c r="A9" s="3"/>
      <c r="B9" s="166" t="s">
        <v>497</v>
      </c>
      <c r="C9" s="166"/>
    </row>
    <row r="10" spans="1:3">
      <c r="A10" s="3"/>
      <c r="B10" s="166" t="s">
        <v>38</v>
      </c>
      <c r="C10" s="166"/>
    </row>
    <row r="11" spans="1:3">
      <c r="A11" s="3"/>
      <c r="B11" s="166" t="s">
        <v>40</v>
      </c>
      <c r="C11" s="166"/>
    </row>
    <row r="12" spans="1:3">
      <c r="A12" s="3"/>
      <c r="B12" s="166" t="s">
        <v>41</v>
      </c>
      <c r="C12" s="166"/>
    </row>
    <row r="13" spans="1:3">
      <c r="A13" s="3"/>
      <c r="B13" s="166" t="s">
        <v>444</v>
      </c>
      <c r="C13" s="166"/>
    </row>
    <row r="14" spans="1:3">
      <c r="A14" s="3"/>
      <c r="B14" s="166" t="s">
        <v>479</v>
      </c>
      <c r="C14" s="166"/>
    </row>
    <row r="15" spans="1:3">
      <c r="A15" s="3"/>
    </row>
    <row r="16" spans="1:3">
      <c r="A16" s="3"/>
      <c r="C16" s="130" t="s">
        <v>517</v>
      </c>
    </row>
    <row r="17" spans="1:3" ht="57.75" customHeight="1">
      <c r="A17" s="167" t="s">
        <v>518</v>
      </c>
      <c r="B17" s="167"/>
      <c r="C17" s="167"/>
    </row>
    <row r="18" spans="1:3" ht="12.75" customHeight="1">
      <c r="A18" s="167"/>
      <c r="B18" s="167"/>
      <c r="C18" s="167"/>
    </row>
    <row r="19" spans="1:3">
      <c r="A19" s="3" t="s">
        <v>22</v>
      </c>
      <c r="B19" s="5"/>
      <c r="C19" s="147" t="s">
        <v>37</v>
      </c>
    </row>
    <row r="20" spans="1:3" ht="31.5">
      <c r="A20" s="148"/>
      <c r="B20" s="149" t="s">
        <v>519</v>
      </c>
      <c r="C20" s="150" t="s">
        <v>520</v>
      </c>
    </row>
    <row r="21" spans="1:3">
      <c r="A21" s="151">
        <v>1</v>
      </c>
      <c r="B21" s="152" t="s">
        <v>521</v>
      </c>
      <c r="C21" s="153">
        <f>'Прил 3'!I64</f>
        <v>448900</v>
      </c>
    </row>
    <row r="22" spans="1:3" ht="31.5">
      <c r="A22" s="151">
        <v>2</v>
      </c>
      <c r="B22" s="152" t="s">
        <v>522</v>
      </c>
      <c r="C22" s="153">
        <f>'Прил 3'!I59</f>
        <v>169000</v>
      </c>
    </row>
    <row r="23" spans="1:3" ht="189">
      <c r="A23" s="151">
        <v>3</v>
      </c>
      <c r="B23" s="152" t="s">
        <v>523</v>
      </c>
      <c r="C23" s="153">
        <f>'Прил 3'!I53</f>
        <v>429600</v>
      </c>
    </row>
    <row r="24" spans="1:3" ht="31.5">
      <c r="A24" s="151">
        <v>4</v>
      </c>
      <c r="B24" s="152" t="s">
        <v>524</v>
      </c>
      <c r="C24" s="153">
        <f>'Прил 3'!I193</f>
        <v>34300</v>
      </c>
    </row>
    <row r="25" spans="1:3" ht="31.5">
      <c r="A25" s="151">
        <v>5</v>
      </c>
      <c r="B25" s="152" t="s">
        <v>525</v>
      </c>
      <c r="C25" s="153">
        <f>'Прил 3'!I57</f>
        <v>114500</v>
      </c>
    </row>
    <row r="26" spans="1:3">
      <c r="A26" s="151">
        <v>6</v>
      </c>
      <c r="B26" s="152" t="s">
        <v>526</v>
      </c>
      <c r="C26" s="153">
        <f>'Прил 3'!I55</f>
        <v>132300</v>
      </c>
    </row>
    <row r="27" spans="1:3" ht="31.5">
      <c r="A27" s="151">
        <v>7</v>
      </c>
      <c r="B27" s="152" t="s">
        <v>527</v>
      </c>
      <c r="C27" s="153">
        <f>'Прил 3'!I312</f>
        <v>397962.0399999998</v>
      </c>
    </row>
    <row r="28" spans="1:3" ht="78.75">
      <c r="A28" s="151">
        <v>8</v>
      </c>
      <c r="B28" s="152" t="s">
        <v>528</v>
      </c>
      <c r="C28" s="153">
        <f>'Прил 3'!I195</f>
        <v>545400</v>
      </c>
    </row>
    <row r="29" spans="1:3" ht="31.5">
      <c r="A29" s="151">
        <v>9</v>
      </c>
      <c r="B29" s="152" t="s">
        <v>545</v>
      </c>
      <c r="C29" s="153">
        <f>'Прил 3'!I228</f>
        <v>130070.15</v>
      </c>
    </row>
    <row r="30" spans="1:3">
      <c r="A30" s="148"/>
      <c r="B30" s="154" t="s">
        <v>529</v>
      </c>
      <c r="C30" s="155">
        <f>SUM(C21:C29)</f>
        <v>2402032.19</v>
      </c>
    </row>
    <row r="31" spans="1:3" ht="21.75" customHeight="1">
      <c r="A31" s="156"/>
      <c r="B31" s="156"/>
      <c r="C31" s="157"/>
    </row>
    <row r="32" spans="1:3" ht="84.75" customHeight="1">
      <c r="A32" s="168" t="s">
        <v>530</v>
      </c>
      <c r="B32" s="168"/>
      <c r="C32" s="168"/>
    </row>
    <row r="33" spans="1:3" ht="15.75" customHeight="1">
      <c r="A33" s="158"/>
      <c r="B33" s="158"/>
      <c r="C33" s="158"/>
    </row>
    <row r="34" spans="1:3" ht="84" customHeight="1">
      <c r="A34" s="168" t="s">
        <v>531</v>
      </c>
      <c r="B34" s="168"/>
      <c r="C34" s="168"/>
    </row>
    <row r="35" spans="1:3" ht="25.5" customHeight="1">
      <c r="A35" s="159"/>
      <c r="B35" s="159"/>
      <c r="C35" s="159"/>
    </row>
    <row r="36" spans="1:3" ht="365.25" customHeight="1">
      <c r="A36" s="169" t="s">
        <v>532</v>
      </c>
      <c r="B36" s="169"/>
      <c r="C36" s="169"/>
    </row>
    <row r="37" spans="1:3" ht="84.75" customHeight="1">
      <c r="A37" s="170" t="s">
        <v>533</v>
      </c>
      <c r="B37" s="169"/>
      <c r="C37" s="169"/>
    </row>
    <row r="38" spans="1:3" ht="18" customHeight="1">
      <c r="A38" s="160"/>
      <c r="B38" s="160"/>
      <c r="C38" s="160"/>
    </row>
    <row r="39" spans="1:3" ht="64.5" customHeight="1">
      <c r="A39" s="168" t="s">
        <v>534</v>
      </c>
      <c r="B39" s="168"/>
      <c r="C39" s="168"/>
    </row>
    <row r="40" spans="1:3" ht="15.75" customHeight="1">
      <c r="A40" s="160"/>
      <c r="B40" s="160"/>
      <c r="C40" s="160"/>
    </row>
    <row r="41" spans="1:3" ht="80.25" customHeight="1">
      <c r="A41" s="168" t="s">
        <v>535</v>
      </c>
      <c r="B41" s="168"/>
      <c r="C41" s="168"/>
    </row>
    <row r="42" spans="1:3" ht="18" customHeight="1">
      <c r="A42" s="160"/>
      <c r="B42" s="160"/>
      <c r="C42" s="160"/>
    </row>
    <row r="43" spans="1:3" ht="101.25" customHeight="1">
      <c r="A43" s="168" t="s">
        <v>536</v>
      </c>
      <c r="B43" s="168"/>
      <c r="C43" s="168"/>
    </row>
    <row r="44" spans="1:3" ht="18" customHeight="1">
      <c r="A44" s="156"/>
      <c r="B44" s="156"/>
      <c r="C44" s="157"/>
    </row>
    <row r="45" spans="1:3" ht="47.25" customHeight="1">
      <c r="A45" s="168" t="s">
        <v>537</v>
      </c>
      <c r="B45" s="168"/>
      <c r="C45" s="168"/>
    </row>
    <row r="46" spans="1:3">
      <c r="A46" s="156"/>
      <c r="B46" s="156"/>
      <c r="C46" s="157"/>
    </row>
    <row r="47" spans="1:3" ht="89.25" customHeight="1">
      <c r="A47" s="168" t="s">
        <v>538</v>
      </c>
      <c r="B47" s="168"/>
      <c r="C47" s="168"/>
    </row>
    <row r="48" spans="1:3">
      <c r="A48" s="156"/>
      <c r="B48" s="156"/>
      <c r="C48" s="157"/>
    </row>
    <row r="49" spans="1:3" ht="64.5" customHeight="1">
      <c r="A49" s="168" t="s">
        <v>546</v>
      </c>
      <c r="B49" s="168"/>
      <c r="C49" s="168"/>
    </row>
    <row r="50" spans="1:3">
      <c r="A50" s="156"/>
      <c r="B50" s="156"/>
      <c r="C50" s="157"/>
    </row>
    <row r="51" spans="1:3">
      <c r="A51" s="156"/>
      <c r="B51" s="156"/>
      <c r="C51" s="157"/>
    </row>
    <row r="52" spans="1:3">
      <c r="A52" s="156"/>
      <c r="B52" s="156"/>
      <c r="C52" s="161" t="s">
        <v>539</v>
      </c>
    </row>
    <row r="53" spans="1:3" ht="45" customHeight="1">
      <c r="A53" s="171" t="s">
        <v>540</v>
      </c>
      <c r="B53" s="171"/>
      <c r="C53" s="171"/>
    </row>
    <row r="54" spans="1:3" ht="18.75">
      <c r="A54" s="171" t="s">
        <v>443</v>
      </c>
      <c r="B54" s="171"/>
      <c r="C54" s="171"/>
    </row>
    <row r="55" spans="1:3" ht="18.75">
      <c r="A55" s="162"/>
      <c r="B55" s="162"/>
      <c r="C55" s="162"/>
    </row>
    <row r="56" spans="1:3">
      <c r="A56" s="156"/>
      <c r="B56" s="156"/>
      <c r="C56" s="163" t="s">
        <v>37</v>
      </c>
    </row>
    <row r="57" spans="1:3" ht="31.5">
      <c r="A57" s="148"/>
      <c r="B57" s="149" t="s">
        <v>519</v>
      </c>
      <c r="C57" s="150" t="s">
        <v>520</v>
      </c>
    </row>
    <row r="58" spans="1:3" ht="55.5" customHeight="1">
      <c r="A58" s="151">
        <v>1</v>
      </c>
      <c r="B58" s="152" t="s">
        <v>541</v>
      </c>
      <c r="C58" s="153">
        <f>'Прил 3'!I352</f>
        <v>3025600</v>
      </c>
    </row>
    <row r="59" spans="1:3" ht="55.5" customHeight="1">
      <c r="A59" s="151">
        <v>2</v>
      </c>
      <c r="B59" s="152" t="s">
        <v>542</v>
      </c>
      <c r="C59" s="153">
        <f>'Прил 3'!I316</f>
        <v>313500</v>
      </c>
    </row>
    <row r="60" spans="1:3">
      <c r="A60" s="148"/>
      <c r="B60" s="154" t="s">
        <v>529</v>
      </c>
      <c r="C60" s="155">
        <f>SUM(C58:C59)</f>
        <v>3339100</v>
      </c>
    </row>
    <row r="61" spans="1:3">
      <c r="A61" s="156"/>
      <c r="B61" s="156"/>
      <c r="C61" s="157"/>
    </row>
    <row r="62" spans="1:3" ht="200.25" customHeight="1">
      <c r="A62" s="168" t="s">
        <v>543</v>
      </c>
      <c r="B62" s="168"/>
      <c r="C62" s="168"/>
    </row>
    <row r="64" spans="1:3" ht="200.25" customHeight="1">
      <c r="A64" s="168" t="s">
        <v>544</v>
      </c>
      <c r="B64" s="168"/>
      <c r="C64" s="168"/>
    </row>
  </sheetData>
  <sheetProtection formatCells="0" formatColumns="0" formatRows="0" deleteColumns="0" deleteRows="0"/>
  <mergeCells count="29">
    <mergeCell ref="A53:C53"/>
    <mergeCell ref="A54:C54"/>
    <mergeCell ref="A62:C62"/>
    <mergeCell ref="A64:C64"/>
    <mergeCell ref="A49:C49"/>
    <mergeCell ref="A47:C47"/>
    <mergeCell ref="B14:C14"/>
    <mergeCell ref="A17:C17"/>
    <mergeCell ref="A18:C18"/>
    <mergeCell ref="A32:C32"/>
    <mergeCell ref="A34:C34"/>
    <mergeCell ref="A36:C36"/>
    <mergeCell ref="A37:C37"/>
    <mergeCell ref="A39:C39"/>
    <mergeCell ref="A41:C41"/>
    <mergeCell ref="A43:C43"/>
    <mergeCell ref="A45:C45"/>
    <mergeCell ref="B13:C13"/>
    <mergeCell ref="B1:C1"/>
    <mergeCell ref="B2:C2"/>
    <mergeCell ref="B3:C3"/>
    <mergeCell ref="B4:C4"/>
    <mergeCell ref="B5:C5"/>
    <mergeCell ref="B6:C6"/>
    <mergeCell ref="B7:C7"/>
    <mergeCell ref="B9:C9"/>
    <mergeCell ref="B10:C10"/>
    <mergeCell ref="B11:C11"/>
    <mergeCell ref="B12:C12"/>
  </mergeCells>
  <pageMargins left="0.78740157480314965" right="0.19685039370078741" top="0.39370078740157483" bottom="0.39370078740157483" header="0.19685039370078741" footer="0.19685039370078741"/>
  <pageSetup paperSize="9" scale="96" fitToHeight="6" orientation="landscape" r:id="rId1"/>
  <headerFooter scaleWithDoc="0">
    <oddHeader>&amp;C&amp;P</oddHeader>
  </headerFooter>
  <rowBreaks count="2" manualBreakCount="2">
    <brk id="23" max="2" man="1"/>
    <brk id="51" max="2" man="1"/>
  </rowBreaks>
  <drawing r:id="rId2"/>
</worksheet>
</file>

<file path=xl/worksheets/sheet3.xml><?xml version="1.0" encoding="utf-8"?>
<worksheet xmlns="http://schemas.openxmlformats.org/spreadsheetml/2006/main" xmlns:r="http://schemas.openxmlformats.org/officeDocument/2006/relationships">
  <sheetPr>
    <tabColor theme="8" tint="0.59999389629810485"/>
    <pageSetUpPr fitToPage="1"/>
  </sheetPr>
  <dimension ref="A1:I436"/>
  <sheetViews>
    <sheetView view="pageBreakPreview" topLeftCell="A4" zoomScaleSheetLayoutView="100" workbookViewId="0">
      <selection activeCell="I19" sqref="I19:I20"/>
    </sheetView>
  </sheetViews>
  <sheetFormatPr defaultColWidth="8.85546875" defaultRowHeight="15.75"/>
  <cols>
    <col min="1" max="1" width="81.140625" style="30" customWidth="1"/>
    <col min="2" max="3" width="5" style="31" customWidth="1"/>
    <col min="4" max="6" width="4.28515625" style="31" customWidth="1"/>
    <col min="7" max="7" width="8.7109375" style="31" customWidth="1"/>
    <col min="8" max="8" width="9.85546875" style="31" customWidth="1"/>
    <col min="9" max="9" width="18" style="32" customWidth="1"/>
    <col min="10" max="10" width="11.28515625" style="24" bestFit="1" customWidth="1"/>
    <col min="11" max="16384" width="8.85546875" style="24"/>
  </cols>
  <sheetData>
    <row r="1" spans="1:9">
      <c r="B1" s="183" t="s">
        <v>497</v>
      </c>
      <c r="C1" s="183"/>
      <c r="D1" s="183"/>
      <c r="E1" s="183"/>
      <c r="F1" s="183"/>
      <c r="G1" s="183"/>
      <c r="H1" s="183"/>
      <c r="I1" s="183"/>
    </row>
    <row r="2" spans="1:9">
      <c r="B2" s="183" t="s">
        <v>38</v>
      </c>
      <c r="C2" s="183"/>
      <c r="D2" s="183"/>
      <c r="E2" s="183"/>
      <c r="F2" s="183"/>
      <c r="G2" s="183"/>
      <c r="H2" s="183"/>
      <c r="I2" s="183"/>
    </row>
    <row r="3" spans="1:9">
      <c r="B3" s="183" t="s">
        <v>481</v>
      </c>
      <c r="C3" s="183"/>
      <c r="D3" s="183"/>
      <c r="E3" s="183"/>
      <c r="F3" s="183"/>
      <c r="G3" s="183"/>
      <c r="H3" s="183"/>
      <c r="I3" s="183"/>
    </row>
    <row r="4" spans="1:9">
      <c r="B4" s="183" t="s">
        <v>483</v>
      </c>
      <c r="C4" s="183"/>
      <c r="D4" s="183"/>
      <c r="E4" s="183"/>
      <c r="F4" s="183"/>
      <c r="G4" s="183"/>
      <c r="H4" s="183"/>
      <c r="I4" s="183"/>
    </row>
    <row r="5" spans="1:9">
      <c r="B5" s="183" t="s">
        <v>482</v>
      </c>
      <c r="C5" s="183"/>
      <c r="D5" s="183"/>
      <c r="E5" s="183"/>
      <c r="F5" s="183"/>
      <c r="G5" s="183"/>
      <c r="H5" s="183"/>
      <c r="I5" s="183"/>
    </row>
    <row r="6" spans="1:9">
      <c r="B6" s="183" t="s">
        <v>484</v>
      </c>
      <c r="C6" s="183"/>
      <c r="D6" s="183"/>
      <c r="E6" s="183"/>
      <c r="F6" s="183"/>
      <c r="G6" s="183"/>
      <c r="H6" s="183"/>
      <c r="I6" s="183"/>
    </row>
    <row r="7" spans="1:9">
      <c r="B7" s="183" t="s">
        <v>552</v>
      </c>
      <c r="C7" s="183"/>
      <c r="D7" s="183"/>
      <c r="E7" s="183"/>
      <c r="F7" s="183"/>
      <c r="G7" s="183"/>
      <c r="H7" s="183"/>
      <c r="I7" s="183"/>
    </row>
    <row r="9" spans="1:9">
      <c r="A9" s="22"/>
      <c r="B9" s="181" t="s">
        <v>477</v>
      </c>
      <c r="C9" s="181"/>
      <c r="D9" s="181"/>
      <c r="E9" s="181"/>
      <c r="F9" s="181"/>
      <c r="G9" s="181"/>
      <c r="H9" s="181"/>
      <c r="I9" s="181"/>
    </row>
    <row r="10" spans="1:9">
      <c r="A10" s="22"/>
      <c r="B10" s="182" t="s">
        <v>38</v>
      </c>
      <c r="C10" s="182"/>
      <c r="D10" s="182"/>
      <c r="E10" s="182"/>
      <c r="F10" s="182"/>
      <c r="G10" s="182"/>
      <c r="H10" s="182"/>
      <c r="I10" s="182"/>
    </row>
    <row r="11" spans="1:9">
      <c r="A11" s="22"/>
      <c r="B11" s="181" t="s">
        <v>40</v>
      </c>
      <c r="C11" s="181"/>
      <c r="D11" s="181"/>
      <c r="E11" s="181"/>
      <c r="F11" s="181"/>
      <c r="G11" s="181"/>
      <c r="H11" s="181"/>
      <c r="I11" s="181"/>
    </row>
    <row r="12" spans="1:9">
      <c r="A12" s="22"/>
      <c r="B12" s="181" t="s">
        <v>41</v>
      </c>
      <c r="C12" s="181"/>
      <c r="D12" s="181"/>
      <c r="E12" s="181"/>
      <c r="F12" s="181"/>
      <c r="G12" s="181"/>
      <c r="H12" s="181"/>
      <c r="I12" s="181"/>
    </row>
    <row r="13" spans="1:9">
      <c r="A13" s="22"/>
      <c r="B13" s="181" t="s">
        <v>444</v>
      </c>
      <c r="C13" s="181"/>
      <c r="D13" s="181"/>
      <c r="E13" s="181"/>
      <c r="F13" s="181"/>
      <c r="G13" s="181"/>
      <c r="H13" s="181"/>
      <c r="I13" s="181"/>
    </row>
    <row r="14" spans="1:9">
      <c r="A14" s="22"/>
      <c r="B14" s="181" t="s">
        <v>479</v>
      </c>
      <c r="C14" s="181"/>
      <c r="D14" s="181"/>
      <c r="E14" s="181"/>
      <c r="F14" s="181"/>
      <c r="G14" s="181"/>
      <c r="H14" s="181"/>
      <c r="I14" s="181"/>
    </row>
    <row r="15" spans="1:9">
      <c r="A15" s="22"/>
      <c r="B15" s="23"/>
      <c r="C15" s="23"/>
      <c r="D15" s="23"/>
      <c r="E15" s="23"/>
      <c r="F15" s="23"/>
      <c r="G15" s="23"/>
      <c r="H15" s="23"/>
      <c r="I15" s="25"/>
    </row>
    <row r="16" spans="1:9" ht="105.75" customHeight="1">
      <c r="A16" s="179" t="s">
        <v>549</v>
      </c>
      <c r="B16" s="179"/>
      <c r="C16" s="179"/>
      <c r="D16" s="179"/>
      <c r="E16" s="179"/>
      <c r="F16" s="179"/>
      <c r="G16" s="179"/>
      <c r="H16" s="179"/>
      <c r="I16" s="179"/>
    </row>
    <row r="17" spans="1:9">
      <c r="A17" s="26"/>
      <c r="B17" s="27"/>
      <c r="C17" s="27"/>
      <c r="D17" s="27"/>
      <c r="E17" s="27"/>
      <c r="F17" s="27"/>
      <c r="G17" s="27"/>
      <c r="H17" s="27"/>
      <c r="I17" s="28"/>
    </row>
    <row r="18" spans="1:9">
      <c r="A18" s="180" t="s">
        <v>37</v>
      </c>
      <c r="B18" s="180"/>
      <c r="C18" s="180"/>
      <c r="D18" s="180"/>
      <c r="E18" s="180"/>
      <c r="F18" s="180"/>
      <c r="G18" s="180"/>
      <c r="H18" s="180"/>
      <c r="I18" s="180"/>
    </row>
    <row r="19" spans="1:9">
      <c r="A19" s="174" t="s">
        <v>59</v>
      </c>
      <c r="B19" s="176" t="s">
        <v>1</v>
      </c>
      <c r="C19" s="177"/>
      <c r="D19" s="177"/>
      <c r="E19" s="177"/>
      <c r="F19" s="177"/>
      <c r="G19" s="177"/>
      <c r="H19" s="178"/>
      <c r="I19" s="174" t="s">
        <v>53</v>
      </c>
    </row>
    <row r="20" spans="1:9" ht="94.5">
      <c r="A20" s="175"/>
      <c r="B20" s="106" t="s">
        <v>60</v>
      </c>
      <c r="C20" s="106" t="s">
        <v>61</v>
      </c>
      <c r="D20" s="176" t="s">
        <v>62</v>
      </c>
      <c r="E20" s="177"/>
      <c r="F20" s="177"/>
      <c r="G20" s="178"/>
      <c r="H20" s="106" t="s">
        <v>63</v>
      </c>
      <c r="I20" s="175"/>
    </row>
    <row r="21" spans="1:9">
      <c r="A21" s="37" t="s">
        <v>64</v>
      </c>
      <c r="B21" s="38">
        <v>1</v>
      </c>
      <c r="C21" s="38"/>
      <c r="D21" s="39"/>
      <c r="E21" s="40"/>
      <c r="F21" s="41"/>
      <c r="G21" s="42"/>
      <c r="H21" s="40"/>
      <c r="I21" s="97">
        <f>I22+I30+I60+I65+I69+I74</f>
        <v>26203382.329999998</v>
      </c>
    </row>
    <row r="22" spans="1:9" ht="47.25">
      <c r="A22" s="43" t="s">
        <v>71</v>
      </c>
      <c r="B22" s="102" t="s">
        <v>65</v>
      </c>
      <c r="C22" s="102" t="s">
        <v>72</v>
      </c>
      <c r="D22" s="102" t="s">
        <v>140</v>
      </c>
      <c r="E22" s="103"/>
      <c r="F22" s="102"/>
      <c r="G22" s="102"/>
      <c r="H22" s="103" t="s">
        <v>141</v>
      </c>
      <c r="I22" s="98">
        <f>I23</f>
        <v>1223372.72</v>
      </c>
    </row>
    <row r="23" spans="1:9">
      <c r="A23" s="44" t="s">
        <v>142</v>
      </c>
      <c r="B23" s="102" t="s">
        <v>65</v>
      </c>
      <c r="C23" s="102" t="s">
        <v>72</v>
      </c>
      <c r="D23" s="102">
        <v>91</v>
      </c>
      <c r="E23" s="103">
        <v>0</v>
      </c>
      <c r="F23" s="102" t="s">
        <v>67</v>
      </c>
      <c r="G23" s="102" t="s">
        <v>69</v>
      </c>
      <c r="H23" s="103" t="s">
        <v>141</v>
      </c>
      <c r="I23" s="98">
        <f>I24</f>
        <v>1223372.72</v>
      </c>
    </row>
    <row r="24" spans="1:9" ht="31.5">
      <c r="A24" s="44" t="s">
        <v>143</v>
      </c>
      <c r="B24" s="102" t="s">
        <v>65</v>
      </c>
      <c r="C24" s="102" t="s">
        <v>72</v>
      </c>
      <c r="D24" s="102">
        <v>91</v>
      </c>
      <c r="E24" s="103">
        <v>1</v>
      </c>
      <c r="F24" s="102" t="s">
        <v>68</v>
      </c>
      <c r="G24" s="102" t="s">
        <v>69</v>
      </c>
      <c r="H24" s="103"/>
      <c r="I24" s="98">
        <f>I25</f>
        <v>1223372.72</v>
      </c>
    </row>
    <row r="25" spans="1:9" ht="47.25">
      <c r="A25" s="44" t="s">
        <v>144</v>
      </c>
      <c r="B25" s="102" t="s">
        <v>65</v>
      </c>
      <c r="C25" s="102" t="s">
        <v>72</v>
      </c>
      <c r="D25" s="102">
        <v>91</v>
      </c>
      <c r="E25" s="103">
        <v>1</v>
      </c>
      <c r="F25" s="102" t="s">
        <v>68</v>
      </c>
      <c r="G25" s="102" t="s">
        <v>145</v>
      </c>
      <c r="H25" s="103"/>
      <c r="I25" s="98">
        <f>I26+I27</f>
        <v>1223372.72</v>
      </c>
    </row>
    <row r="26" spans="1:9">
      <c r="A26" s="44" t="s">
        <v>146</v>
      </c>
      <c r="B26" s="102" t="s">
        <v>65</v>
      </c>
      <c r="C26" s="102" t="s">
        <v>72</v>
      </c>
      <c r="D26" s="102">
        <v>91</v>
      </c>
      <c r="E26" s="103">
        <v>1</v>
      </c>
      <c r="F26" s="102" t="s">
        <v>68</v>
      </c>
      <c r="G26" s="102" t="s">
        <v>145</v>
      </c>
      <c r="H26" s="103">
        <v>120</v>
      </c>
      <c r="I26" s="99">
        <f>'Прил 4'!J436</f>
        <v>1221372.72</v>
      </c>
    </row>
    <row r="27" spans="1:9" ht="47.25">
      <c r="A27" s="44" t="s">
        <v>147</v>
      </c>
      <c r="B27" s="102" t="s">
        <v>65</v>
      </c>
      <c r="C27" s="102" t="s">
        <v>72</v>
      </c>
      <c r="D27" s="102">
        <v>91</v>
      </c>
      <c r="E27" s="103">
        <v>1</v>
      </c>
      <c r="F27" s="102" t="s">
        <v>68</v>
      </c>
      <c r="G27" s="102" t="s">
        <v>148</v>
      </c>
      <c r="H27" s="103"/>
      <c r="I27" s="99">
        <f>SUM(I28:I29)</f>
        <v>2000</v>
      </c>
    </row>
    <row r="28" spans="1:9" ht="31.5">
      <c r="A28" s="45" t="s">
        <v>75</v>
      </c>
      <c r="B28" s="102" t="s">
        <v>65</v>
      </c>
      <c r="C28" s="102" t="s">
        <v>72</v>
      </c>
      <c r="D28" s="102">
        <v>91</v>
      </c>
      <c r="E28" s="103">
        <v>1</v>
      </c>
      <c r="F28" s="102" t="s">
        <v>68</v>
      </c>
      <c r="G28" s="102" t="s">
        <v>148</v>
      </c>
      <c r="H28" s="103">
        <v>240</v>
      </c>
      <c r="I28" s="99">
        <f>'Прил 4'!J438</f>
        <v>2000</v>
      </c>
    </row>
    <row r="29" spans="1:9" hidden="1">
      <c r="A29" s="45" t="s">
        <v>77</v>
      </c>
      <c r="B29" s="102" t="s">
        <v>65</v>
      </c>
      <c r="C29" s="102" t="s">
        <v>72</v>
      </c>
      <c r="D29" s="102">
        <v>91</v>
      </c>
      <c r="E29" s="103">
        <v>1</v>
      </c>
      <c r="F29" s="102" t="s">
        <v>68</v>
      </c>
      <c r="G29" s="102" t="s">
        <v>148</v>
      </c>
      <c r="H29" s="103">
        <v>850</v>
      </c>
      <c r="I29" s="99"/>
    </row>
    <row r="30" spans="1:9" ht="47.25">
      <c r="A30" s="44" t="s">
        <v>83</v>
      </c>
      <c r="B30" s="102" t="s">
        <v>65</v>
      </c>
      <c r="C30" s="103" t="s">
        <v>84</v>
      </c>
      <c r="D30" s="102" t="s">
        <v>140</v>
      </c>
      <c r="E30" s="103"/>
      <c r="F30" s="102"/>
      <c r="G30" s="102"/>
      <c r="H30" s="103" t="s">
        <v>141</v>
      </c>
      <c r="I30" s="99">
        <f>I31+I35+I49</f>
        <v>13836476.629999999</v>
      </c>
    </row>
    <row r="31" spans="1:9" ht="47.25" hidden="1">
      <c r="A31" s="44" t="s">
        <v>149</v>
      </c>
      <c r="B31" s="102" t="s">
        <v>65</v>
      </c>
      <c r="C31" s="102" t="s">
        <v>84</v>
      </c>
      <c r="D31" s="102" t="s">
        <v>95</v>
      </c>
      <c r="E31" s="103">
        <v>0</v>
      </c>
      <c r="F31" s="102" t="s">
        <v>68</v>
      </c>
      <c r="G31" s="102" t="s">
        <v>69</v>
      </c>
      <c r="H31" s="103"/>
      <c r="I31" s="99">
        <f>I32</f>
        <v>0</v>
      </c>
    </row>
    <row r="32" spans="1:9" ht="31.5" hidden="1">
      <c r="A32" s="45" t="s">
        <v>150</v>
      </c>
      <c r="B32" s="102" t="s">
        <v>65</v>
      </c>
      <c r="C32" s="102" t="s">
        <v>84</v>
      </c>
      <c r="D32" s="102" t="s">
        <v>95</v>
      </c>
      <c r="E32" s="102" t="s">
        <v>67</v>
      </c>
      <c r="F32" s="102" t="s">
        <v>65</v>
      </c>
      <c r="G32" s="102" t="s">
        <v>69</v>
      </c>
      <c r="H32" s="102"/>
      <c r="I32" s="99">
        <f>I33</f>
        <v>0</v>
      </c>
    </row>
    <row r="33" spans="1:9" ht="31.5" hidden="1">
      <c r="A33" s="45" t="s">
        <v>150</v>
      </c>
      <c r="B33" s="102" t="s">
        <v>65</v>
      </c>
      <c r="C33" s="102" t="s">
        <v>84</v>
      </c>
      <c r="D33" s="102" t="s">
        <v>95</v>
      </c>
      <c r="E33" s="102" t="s">
        <v>67</v>
      </c>
      <c r="F33" s="102" t="s">
        <v>65</v>
      </c>
      <c r="G33" s="102" t="s">
        <v>151</v>
      </c>
      <c r="H33" s="102"/>
      <c r="I33" s="99">
        <f>I34</f>
        <v>0</v>
      </c>
    </row>
    <row r="34" spans="1:9" ht="31.5" hidden="1">
      <c r="A34" s="45" t="s">
        <v>75</v>
      </c>
      <c r="B34" s="102" t="s">
        <v>65</v>
      </c>
      <c r="C34" s="102" t="s">
        <v>84</v>
      </c>
      <c r="D34" s="102" t="s">
        <v>95</v>
      </c>
      <c r="E34" s="102" t="s">
        <v>67</v>
      </c>
      <c r="F34" s="102" t="s">
        <v>65</v>
      </c>
      <c r="G34" s="102" t="s">
        <v>151</v>
      </c>
      <c r="H34" s="102" t="s">
        <v>76</v>
      </c>
      <c r="I34" s="99">
        <f>'Прил 4'!J26</f>
        <v>0</v>
      </c>
    </row>
    <row r="35" spans="1:9">
      <c r="A35" s="44" t="s">
        <v>152</v>
      </c>
      <c r="B35" s="102" t="s">
        <v>65</v>
      </c>
      <c r="C35" s="103" t="s">
        <v>84</v>
      </c>
      <c r="D35" s="102">
        <v>92</v>
      </c>
      <c r="E35" s="103">
        <v>0</v>
      </c>
      <c r="F35" s="102" t="s">
        <v>68</v>
      </c>
      <c r="G35" s="102" t="s">
        <v>69</v>
      </c>
      <c r="H35" s="103"/>
      <c r="I35" s="99">
        <f>I36+I39</f>
        <v>12991076.629999999</v>
      </c>
    </row>
    <row r="36" spans="1:9">
      <c r="A36" s="46" t="s">
        <v>153</v>
      </c>
      <c r="B36" s="102" t="s">
        <v>65</v>
      </c>
      <c r="C36" s="103" t="s">
        <v>84</v>
      </c>
      <c r="D36" s="102">
        <v>92</v>
      </c>
      <c r="E36" s="103">
        <v>1</v>
      </c>
      <c r="F36" s="102" t="s">
        <v>68</v>
      </c>
      <c r="G36" s="102" t="s">
        <v>69</v>
      </c>
      <c r="H36" s="103"/>
      <c r="I36" s="99">
        <f>I37</f>
        <v>1370748.21</v>
      </c>
    </row>
    <row r="37" spans="1:9" ht="63">
      <c r="A37" s="46" t="s">
        <v>154</v>
      </c>
      <c r="B37" s="102" t="s">
        <v>65</v>
      </c>
      <c r="C37" s="103" t="s">
        <v>84</v>
      </c>
      <c r="D37" s="102">
        <v>92</v>
      </c>
      <c r="E37" s="103">
        <v>1</v>
      </c>
      <c r="F37" s="102" t="s">
        <v>68</v>
      </c>
      <c r="G37" s="102" t="s">
        <v>145</v>
      </c>
      <c r="H37" s="103"/>
      <c r="I37" s="99">
        <f>I38</f>
        <v>1370748.21</v>
      </c>
    </row>
    <row r="38" spans="1:9">
      <c r="A38" s="44" t="s">
        <v>146</v>
      </c>
      <c r="B38" s="102" t="s">
        <v>65</v>
      </c>
      <c r="C38" s="103" t="s">
        <v>84</v>
      </c>
      <c r="D38" s="102">
        <v>92</v>
      </c>
      <c r="E38" s="103">
        <v>1</v>
      </c>
      <c r="F38" s="102" t="s">
        <v>68</v>
      </c>
      <c r="G38" s="102" t="s">
        <v>145</v>
      </c>
      <c r="H38" s="103">
        <v>120</v>
      </c>
      <c r="I38" s="99">
        <f>'Прил 4'!J30</f>
        <v>1370748.21</v>
      </c>
    </row>
    <row r="39" spans="1:9">
      <c r="A39" s="45" t="s">
        <v>155</v>
      </c>
      <c r="B39" s="102" t="s">
        <v>65</v>
      </c>
      <c r="C39" s="103" t="s">
        <v>84</v>
      </c>
      <c r="D39" s="102">
        <v>92</v>
      </c>
      <c r="E39" s="103">
        <v>2</v>
      </c>
      <c r="F39" s="102" t="s">
        <v>68</v>
      </c>
      <c r="G39" s="102" t="s">
        <v>69</v>
      </c>
      <c r="H39" s="103"/>
      <c r="I39" s="99">
        <f>I40+I42+I46</f>
        <v>11620328.42</v>
      </c>
    </row>
    <row r="40" spans="1:9" ht="63">
      <c r="A40" s="45" t="s">
        <v>154</v>
      </c>
      <c r="B40" s="102" t="s">
        <v>65</v>
      </c>
      <c r="C40" s="103" t="s">
        <v>84</v>
      </c>
      <c r="D40" s="102">
        <v>92</v>
      </c>
      <c r="E40" s="103">
        <v>2</v>
      </c>
      <c r="F40" s="102" t="s">
        <v>68</v>
      </c>
      <c r="G40" s="102" t="s">
        <v>145</v>
      </c>
      <c r="H40" s="103"/>
      <c r="I40" s="99">
        <f>I41</f>
        <v>10871942.84</v>
      </c>
    </row>
    <row r="41" spans="1:9">
      <c r="A41" s="44" t="s">
        <v>146</v>
      </c>
      <c r="B41" s="102" t="s">
        <v>65</v>
      </c>
      <c r="C41" s="103" t="s">
        <v>84</v>
      </c>
      <c r="D41" s="102">
        <v>92</v>
      </c>
      <c r="E41" s="103">
        <v>2</v>
      </c>
      <c r="F41" s="102" t="s">
        <v>68</v>
      </c>
      <c r="G41" s="102" t="s">
        <v>145</v>
      </c>
      <c r="H41" s="103">
        <v>120</v>
      </c>
      <c r="I41" s="99">
        <f>'Прил 4'!J33</f>
        <v>10871942.84</v>
      </c>
    </row>
    <row r="42" spans="1:9" ht="47.25">
      <c r="A42" s="45" t="s">
        <v>156</v>
      </c>
      <c r="B42" s="102" t="s">
        <v>65</v>
      </c>
      <c r="C42" s="103" t="s">
        <v>84</v>
      </c>
      <c r="D42" s="102">
        <v>92</v>
      </c>
      <c r="E42" s="103">
        <v>2</v>
      </c>
      <c r="F42" s="102" t="s">
        <v>68</v>
      </c>
      <c r="G42" s="102" t="s">
        <v>148</v>
      </c>
      <c r="H42" s="103"/>
      <c r="I42" s="99">
        <f>SUM(I43:I45)</f>
        <v>688385.58000000007</v>
      </c>
    </row>
    <row r="43" spans="1:9" hidden="1">
      <c r="A43" s="44" t="s">
        <v>146</v>
      </c>
      <c r="B43" s="102" t="s">
        <v>65</v>
      </c>
      <c r="C43" s="103" t="s">
        <v>84</v>
      </c>
      <c r="D43" s="102">
        <v>92</v>
      </c>
      <c r="E43" s="103">
        <v>2</v>
      </c>
      <c r="F43" s="102" t="s">
        <v>68</v>
      </c>
      <c r="G43" s="102" t="s">
        <v>148</v>
      </c>
      <c r="H43" s="103">
        <v>120</v>
      </c>
      <c r="I43" s="99">
        <f>'Прил 4'!J35</f>
        <v>0</v>
      </c>
    </row>
    <row r="44" spans="1:9" ht="31.5">
      <c r="A44" s="45" t="s">
        <v>75</v>
      </c>
      <c r="B44" s="102" t="s">
        <v>65</v>
      </c>
      <c r="C44" s="103" t="s">
        <v>84</v>
      </c>
      <c r="D44" s="102">
        <v>92</v>
      </c>
      <c r="E44" s="103">
        <v>2</v>
      </c>
      <c r="F44" s="102" t="s">
        <v>68</v>
      </c>
      <c r="G44" s="102" t="s">
        <v>148</v>
      </c>
      <c r="H44" s="103">
        <v>240</v>
      </c>
      <c r="I44" s="99">
        <f>'Прил 4'!J36</f>
        <v>674385.58000000007</v>
      </c>
    </row>
    <row r="45" spans="1:9">
      <c r="A45" s="45" t="s">
        <v>77</v>
      </c>
      <c r="B45" s="102" t="s">
        <v>65</v>
      </c>
      <c r="C45" s="103" t="s">
        <v>84</v>
      </c>
      <c r="D45" s="102">
        <v>92</v>
      </c>
      <c r="E45" s="103">
        <v>2</v>
      </c>
      <c r="F45" s="102" t="s">
        <v>68</v>
      </c>
      <c r="G45" s="102" t="s">
        <v>148</v>
      </c>
      <c r="H45" s="103">
        <v>850</v>
      </c>
      <c r="I45" s="99">
        <f>'Прил 4'!J37</f>
        <v>14000</v>
      </c>
    </row>
    <row r="46" spans="1:9" ht="47.25">
      <c r="A46" s="45" t="s">
        <v>445</v>
      </c>
      <c r="B46" s="102" t="s">
        <v>65</v>
      </c>
      <c r="C46" s="103" t="s">
        <v>84</v>
      </c>
      <c r="D46" s="102">
        <v>92</v>
      </c>
      <c r="E46" s="103">
        <v>2</v>
      </c>
      <c r="F46" s="102" t="s">
        <v>68</v>
      </c>
      <c r="G46" s="102" t="s">
        <v>446</v>
      </c>
      <c r="H46" s="103"/>
      <c r="I46" s="99">
        <f>SUM(I47:I48)</f>
        <v>60000</v>
      </c>
    </row>
    <row r="47" spans="1:9">
      <c r="A47" s="44" t="s">
        <v>146</v>
      </c>
      <c r="B47" s="102" t="s">
        <v>65</v>
      </c>
      <c r="C47" s="103" t="s">
        <v>84</v>
      </c>
      <c r="D47" s="102">
        <v>92</v>
      </c>
      <c r="E47" s="103">
        <v>2</v>
      </c>
      <c r="F47" s="102" t="s">
        <v>68</v>
      </c>
      <c r="G47" s="102" t="s">
        <v>446</v>
      </c>
      <c r="H47" s="103">
        <v>120</v>
      </c>
      <c r="I47" s="99">
        <f>'Прил 4'!J39</f>
        <v>29295</v>
      </c>
    </row>
    <row r="48" spans="1:9" ht="31.5">
      <c r="A48" s="45" t="s">
        <v>75</v>
      </c>
      <c r="B48" s="102" t="s">
        <v>65</v>
      </c>
      <c r="C48" s="103" t="s">
        <v>84</v>
      </c>
      <c r="D48" s="102">
        <v>92</v>
      </c>
      <c r="E48" s="103">
        <v>2</v>
      </c>
      <c r="F48" s="102" t="s">
        <v>68</v>
      </c>
      <c r="G48" s="102" t="s">
        <v>446</v>
      </c>
      <c r="H48" s="103">
        <v>240</v>
      </c>
      <c r="I48" s="99">
        <f>'Прил 4'!J40</f>
        <v>30705</v>
      </c>
    </row>
    <row r="49" spans="1:9">
      <c r="A49" s="45" t="s">
        <v>157</v>
      </c>
      <c r="B49" s="102" t="s">
        <v>65</v>
      </c>
      <c r="C49" s="103" t="s">
        <v>84</v>
      </c>
      <c r="D49" s="102">
        <v>97</v>
      </c>
      <c r="E49" s="103">
        <v>0</v>
      </c>
      <c r="F49" s="102" t="s">
        <v>68</v>
      </c>
      <c r="G49" s="102" t="s">
        <v>69</v>
      </c>
      <c r="H49" s="103"/>
      <c r="I49" s="99">
        <f>I50</f>
        <v>845400</v>
      </c>
    </row>
    <row r="50" spans="1:9" ht="47.25">
      <c r="A50" s="45" t="s">
        <v>158</v>
      </c>
      <c r="B50" s="102" t="s">
        <v>65</v>
      </c>
      <c r="C50" s="103" t="s">
        <v>84</v>
      </c>
      <c r="D50" s="102">
        <v>97</v>
      </c>
      <c r="E50" s="103">
        <v>2</v>
      </c>
      <c r="F50" s="102" t="s">
        <v>68</v>
      </c>
      <c r="G50" s="102" t="s">
        <v>69</v>
      </c>
      <c r="H50" s="103"/>
      <c r="I50" s="99">
        <f>I52+I54+I56+I58</f>
        <v>845400</v>
      </c>
    </row>
    <row r="51" spans="1:9" ht="225">
      <c r="A51" s="47" t="s">
        <v>159</v>
      </c>
      <c r="B51" s="172" t="s">
        <v>65</v>
      </c>
      <c r="C51" s="172" t="s">
        <v>84</v>
      </c>
      <c r="D51" s="172" t="s">
        <v>160</v>
      </c>
      <c r="E51" s="173">
        <v>2</v>
      </c>
      <c r="F51" s="172" t="s">
        <v>68</v>
      </c>
      <c r="G51" s="172" t="s">
        <v>161</v>
      </c>
      <c r="H51" s="103"/>
      <c r="I51" s="99"/>
    </row>
    <row r="52" spans="1:9" ht="165">
      <c r="A52" s="47" t="s">
        <v>162</v>
      </c>
      <c r="B52" s="172"/>
      <c r="C52" s="172"/>
      <c r="D52" s="172"/>
      <c r="E52" s="173"/>
      <c r="F52" s="172"/>
      <c r="G52" s="172"/>
      <c r="H52" s="103"/>
      <c r="I52" s="99">
        <f>I53</f>
        <v>429600</v>
      </c>
    </row>
    <row r="53" spans="1:9">
      <c r="A53" s="48" t="s">
        <v>163</v>
      </c>
      <c r="B53" s="102" t="s">
        <v>65</v>
      </c>
      <c r="C53" s="102" t="s">
        <v>84</v>
      </c>
      <c r="D53" s="102" t="s">
        <v>160</v>
      </c>
      <c r="E53" s="103">
        <v>2</v>
      </c>
      <c r="F53" s="102" t="s">
        <v>68</v>
      </c>
      <c r="G53" s="102" t="s">
        <v>161</v>
      </c>
      <c r="H53" s="103">
        <v>540</v>
      </c>
      <c r="I53" s="99">
        <f>'Прил 4'!J47</f>
        <v>429600</v>
      </c>
    </row>
    <row r="54" spans="1:9" ht="31.5">
      <c r="A54" s="45" t="s">
        <v>164</v>
      </c>
      <c r="B54" s="102" t="s">
        <v>65</v>
      </c>
      <c r="C54" s="103" t="s">
        <v>84</v>
      </c>
      <c r="D54" s="102">
        <v>97</v>
      </c>
      <c r="E54" s="103">
        <v>2</v>
      </c>
      <c r="F54" s="102" t="s">
        <v>68</v>
      </c>
      <c r="G54" s="102" t="s">
        <v>165</v>
      </c>
      <c r="H54" s="103"/>
      <c r="I54" s="99">
        <f>I55</f>
        <v>132300</v>
      </c>
    </row>
    <row r="55" spans="1:9">
      <c r="A55" s="48" t="s">
        <v>163</v>
      </c>
      <c r="B55" s="102" t="s">
        <v>65</v>
      </c>
      <c r="C55" s="103" t="s">
        <v>84</v>
      </c>
      <c r="D55" s="102">
        <v>97</v>
      </c>
      <c r="E55" s="103">
        <v>2</v>
      </c>
      <c r="F55" s="102" t="s">
        <v>68</v>
      </c>
      <c r="G55" s="102" t="s">
        <v>165</v>
      </c>
      <c r="H55" s="103">
        <v>540</v>
      </c>
      <c r="I55" s="99">
        <f>'Прил 4'!J49</f>
        <v>132300</v>
      </c>
    </row>
    <row r="56" spans="1:9" ht="31.5">
      <c r="A56" s="45" t="s">
        <v>166</v>
      </c>
      <c r="B56" s="102" t="s">
        <v>65</v>
      </c>
      <c r="C56" s="103" t="s">
        <v>84</v>
      </c>
      <c r="D56" s="102">
        <v>97</v>
      </c>
      <c r="E56" s="103">
        <v>2</v>
      </c>
      <c r="F56" s="102" t="s">
        <v>68</v>
      </c>
      <c r="G56" s="102" t="s">
        <v>167</v>
      </c>
      <c r="H56" s="103"/>
      <c r="I56" s="99">
        <f>I57</f>
        <v>114500</v>
      </c>
    </row>
    <row r="57" spans="1:9">
      <c r="A57" s="48" t="s">
        <v>163</v>
      </c>
      <c r="B57" s="102" t="s">
        <v>65</v>
      </c>
      <c r="C57" s="103" t="s">
        <v>84</v>
      </c>
      <c r="D57" s="102">
        <v>97</v>
      </c>
      <c r="E57" s="103">
        <v>2</v>
      </c>
      <c r="F57" s="102" t="s">
        <v>68</v>
      </c>
      <c r="G57" s="102" t="s">
        <v>167</v>
      </c>
      <c r="H57" s="103">
        <v>540</v>
      </c>
      <c r="I57" s="99">
        <f>'Прил 4'!J51</f>
        <v>114500</v>
      </c>
    </row>
    <row r="58" spans="1:9" ht="47.25">
      <c r="A58" s="45" t="s">
        <v>168</v>
      </c>
      <c r="B58" s="102" t="s">
        <v>65</v>
      </c>
      <c r="C58" s="103" t="s">
        <v>84</v>
      </c>
      <c r="D58" s="102">
        <v>97</v>
      </c>
      <c r="E58" s="103">
        <v>2</v>
      </c>
      <c r="F58" s="102" t="s">
        <v>68</v>
      </c>
      <c r="G58" s="102" t="s">
        <v>169</v>
      </c>
      <c r="H58" s="103"/>
      <c r="I58" s="99">
        <f>I59</f>
        <v>169000</v>
      </c>
    </row>
    <row r="59" spans="1:9">
      <c r="A59" s="48" t="s">
        <v>163</v>
      </c>
      <c r="B59" s="102" t="s">
        <v>65</v>
      </c>
      <c r="C59" s="103" t="s">
        <v>84</v>
      </c>
      <c r="D59" s="102">
        <v>97</v>
      </c>
      <c r="E59" s="103">
        <v>2</v>
      </c>
      <c r="F59" s="102" t="s">
        <v>68</v>
      </c>
      <c r="G59" s="102" t="s">
        <v>169</v>
      </c>
      <c r="H59" s="103">
        <v>540</v>
      </c>
      <c r="I59" s="99">
        <f>'Прил 4'!J53</f>
        <v>169000</v>
      </c>
    </row>
    <row r="60" spans="1:9" ht="31.5">
      <c r="A60" s="45" t="s">
        <v>86</v>
      </c>
      <c r="B60" s="102" t="s">
        <v>65</v>
      </c>
      <c r="C60" s="102" t="s">
        <v>87</v>
      </c>
      <c r="D60" s="102"/>
      <c r="E60" s="102"/>
      <c r="F60" s="102"/>
      <c r="G60" s="102"/>
      <c r="H60" s="102"/>
      <c r="I60" s="99">
        <f>I61</f>
        <v>448900</v>
      </c>
    </row>
    <row r="61" spans="1:9">
      <c r="A61" s="45" t="s">
        <v>163</v>
      </c>
      <c r="B61" s="102" t="s">
        <v>65</v>
      </c>
      <c r="C61" s="102" t="s">
        <v>87</v>
      </c>
      <c r="D61" s="102" t="s">
        <v>160</v>
      </c>
      <c r="E61" s="102" t="s">
        <v>67</v>
      </c>
      <c r="F61" s="102" t="s">
        <v>68</v>
      </c>
      <c r="G61" s="102" t="s">
        <v>69</v>
      </c>
      <c r="H61" s="102"/>
      <c r="I61" s="99">
        <f>I62</f>
        <v>448900</v>
      </c>
    </row>
    <row r="62" spans="1:9" ht="47.25">
      <c r="A62" s="45" t="s">
        <v>158</v>
      </c>
      <c r="B62" s="102" t="s">
        <v>65</v>
      </c>
      <c r="C62" s="102" t="s">
        <v>87</v>
      </c>
      <c r="D62" s="102" t="s">
        <v>160</v>
      </c>
      <c r="E62" s="102" t="s">
        <v>73</v>
      </c>
      <c r="F62" s="102" t="s">
        <v>68</v>
      </c>
      <c r="G62" s="102" t="s">
        <v>69</v>
      </c>
      <c r="H62" s="102"/>
      <c r="I62" s="99">
        <f>I63</f>
        <v>448900</v>
      </c>
    </row>
    <row r="63" spans="1:9" ht="31.5">
      <c r="A63" s="45" t="s">
        <v>170</v>
      </c>
      <c r="B63" s="102" t="s">
        <v>65</v>
      </c>
      <c r="C63" s="102" t="s">
        <v>87</v>
      </c>
      <c r="D63" s="102">
        <v>97</v>
      </c>
      <c r="E63" s="103">
        <v>2</v>
      </c>
      <c r="F63" s="102" t="s">
        <v>68</v>
      </c>
      <c r="G63" s="102" t="s">
        <v>171</v>
      </c>
      <c r="H63" s="103"/>
      <c r="I63" s="99">
        <f>I64</f>
        <v>448900</v>
      </c>
    </row>
    <row r="64" spans="1:9">
      <c r="A64" s="48" t="s">
        <v>163</v>
      </c>
      <c r="B64" s="102" t="s">
        <v>65</v>
      </c>
      <c r="C64" s="102" t="s">
        <v>87</v>
      </c>
      <c r="D64" s="102">
        <v>97</v>
      </c>
      <c r="E64" s="103">
        <v>2</v>
      </c>
      <c r="F64" s="102" t="s">
        <v>68</v>
      </c>
      <c r="G64" s="102" t="s">
        <v>171</v>
      </c>
      <c r="H64" s="103">
        <v>540</v>
      </c>
      <c r="I64" s="99">
        <f>'Прил 4'!J58</f>
        <v>448900</v>
      </c>
    </row>
    <row r="65" spans="1:9" hidden="1">
      <c r="A65" s="45" t="s">
        <v>88</v>
      </c>
      <c r="B65" s="102" t="s">
        <v>65</v>
      </c>
      <c r="C65" s="102" t="s">
        <v>89</v>
      </c>
      <c r="D65" s="102"/>
      <c r="E65" s="103"/>
      <c r="F65" s="102"/>
      <c r="G65" s="102"/>
      <c r="H65" s="103"/>
      <c r="I65" s="99">
        <f>I66</f>
        <v>0</v>
      </c>
    </row>
    <row r="66" spans="1:9" ht="31.5" hidden="1">
      <c r="A66" s="49" t="s">
        <v>172</v>
      </c>
      <c r="B66" s="102" t="s">
        <v>65</v>
      </c>
      <c r="C66" s="102" t="s">
        <v>89</v>
      </c>
      <c r="D66" s="103">
        <v>93</v>
      </c>
      <c r="E66" s="102" t="s">
        <v>70</v>
      </c>
      <c r="F66" s="102" t="s">
        <v>68</v>
      </c>
      <c r="G66" s="102" t="s">
        <v>69</v>
      </c>
      <c r="H66" s="103"/>
      <c r="I66" s="99">
        <f>I67</f>
        <v>0</v>
      </c>
    </row>
    <row r="67" spans="1:9" ht="63" hidden="1">
      <c r="A67" s="49" t="s">
        <v>173</v>
      </c>
      <c r="B67" s="102" t="s">
        <v>65</v>
      </c>
      <c r="C67" s="102" t="s">
        <v>89</v>
      </c>
      <c r="D67" s="103">
        <v>93</v>
      </c>
      <c r="E67" s="102" t="s">
        <v>70</v>
      </c>
      <c r="F67" s="102" t="s">
        <v>68</v>
      </c>
      <c r="G67" s="102" t="s">
        <v>174</v>
      </c>
      <c r="H67" s="103"/>
      <c r="I67" s="99">
        <f>I68</f>
        <v>0</v>
      </c>
    </row>
    <row r="68" spans="1:9" hidden="1">
      <c r="A68" s="45" t="s">
        <v>90</v>
      </c>
      <c r="B68" s="102" t="s">
        <v>65</v>
      </c>
      <c r="C68" s="102" t="s">
        <v>89</v>
      </c>
      <c r="D68" s="103">
        <v>93</v>
      </c>
      <c r="E68" s="102" t="s">
        <v>70</v>
      </c>
      <c r="F68" s="102" t="s">
        <v>68</v>
      </c>
      <c r="G68" s="102" t="s">
        <v>174</v>
      </c>
      <c r="H68" s="103">
        <v>880</v>
      </c>
      <c r="I68" s="99">
        <f>'Прил 4'!J62</f>
        <v>0</v>
      </c>
    </row>
    <row r="69" spans="1:9">
      <c r="A69" s="44" t="s">
        <v>94</v>
      </c>
      <c r="B69" s="102" t="s">
        <v>65</v>
      </c>
      <c r="C69" s="103">
        <v>11</v>
      </c>
      <c r="D69" s="102"/>
      <c r="E69" s="103"/>
      <c r="F69" s="102"/>
      <c r="G69" s="102"/>
      <c r="H69" s="103" t="s">
        <v>141</v>
      </c>
      <c r="I69" s="98">
        <f>I70</f>
        <v>1349531.69</v>
      </c>
    </row>
    <row r="70" spans="1:9">
      <c r="A70" s="44" t="s">
        <v>94</v>
      </c>
      <c r="B70" s="102" t="s">
        <v>65</v>
      </c>
      <c r="C70" s="103">
        <v>11</v>
      </c>
      <c r="D70" s="102">
        <v>94</v>
      </c>
      <c r="E70" s="103">
        <v>0</v>
      </c>
      <c r="F70" s="102" t="s">
        <v>68</v>
      </c>
      <c r="G70" s="102" t="s">
        <v>69</v>
      </c>
      <c r="H70" s="103"/>
      <c r="I70" s="98">
        <f>I71</f>
        <v>1349531.69</v>
      </c>
    </row>
    <row r="71" spans="1:9">
      <c r="A71" s="44" t="s">
        <v>175</v>
      </c>
      <c r="B71" s="102" t="s">
        <v>65</v>
      </c>
      <c r="C71" s="103">
        <v>11</v>
      </c>
      <c r="D71" s="102">
        <v>94</v>
      </c>
      <c r="E71" s="103">
        <v>1</v>
      </c>
      <c r="F71" s="102" t="s">
        <v>68</v>
      </c>
      <c r="G71" s="102" t="s">
        <v>69</v>
      </c>
      <c r="H71" s="103" t="s">
        <v>141</v>
      </c>
      <c r="I71" s="98">
        <f>I72</f>
        <v>1349531.69</v>
      </c>
    </row>
    <row r="72" spans="1:9">
      <c r="A72" s="44" t="s">
        <v>175</v>
      </c>
      <c r="B72" s="102" t="s">
        <v>65</v>
      </c>
      <c r="C72" s="103">
        <v>11</v>
      </c>
      <c r="D72" s="102">
        <v>94</v>
      </c>
      <c r="E72" s="103">
        <v>1</v>
      </c>
      <c r="F72" s="102" t="s">
        <v>68</v>
      </c>
      <c r="G72" s="102" t="s">
        <v>176</v>
      </c>
      <c r="H72" s="103"/>
      <c r="I72" s="98">
        <f>I73</f>
        <v>1349531.69</v>
      </c>
    </row>
    <row r="73" spans="1:9">
      <c r="A73" s="44" t="s">
        <v>96</v>
      </c>
      <c r="B73" s="102" t="s">
        <v>65</v>
      </c>
      <c r="C73" s="103">
        <v>11</v>
      </c>
      <c r="D73" s="102">
        <v>94</v>
      </c>
      <c r="E73" s="103">
        <v>1</v>
      </c>
      <c r="F73" s="102" t="s">
        <v>68</v>
      </c>
      <c r="G73" s="102" t="s">
        <v>176</v>
      </c>
      <c r="H73" s="102" t="s">
        <v>97</v>
      </c>
      <c r="I73" s="98">
        <f>'Прил 4'!J67</f>
        <v>1349531.69</v>
      </c>
    </row>
    <row r="74" spans="1:9">
      <c r="A74" s="44" t="s">
        <v>99</v>
      </c>
      <c r="B74" s="102" t="s">
        <v>65</v>
      </c>
      <c r="C74" s="103">
        <v>13</v>
      </c>
      <c r="D74" s="102"/>
      <c r="E74" s="103"/>
      <c r="F74" s="102"/>
      <c r="G74" s="102"/>
      <c r="H74" s="103"/>
      <c r="I74" s="99">
        <f>I75+I90+I110+I116+I120+I127+I136+I140+I147</f>
        <v>9345101.2899999991</v>
      </c>
    </row>
    <row r="75" spans="1:9" ht="47.25">
      <c r="A75" s="44" t="s">
        <v>177</v>
      </c>
      <c r="B75" s="102" t="s">
        <v>65</v>
      </c>
      <c r="C75" s="103">
        <v>13</v>
      </c>
      <c r="D75" s="102" t="s">
        <v>65</v>
      </c>
      <c r="E75" s="103">
        <v>0</v>
      </c>
      <c r="F75" s="102" t="s">
        <v>68</v>
      </c>
      <c r="G75" s="102" t="s">
        <v>69</v>
      </c>
      <c r="H75" s="103"/>
      <c r="I75" s="99">
        <f>I76+I87</f>
        <v>5738886.7599999998</v>
      </c>
    </row>
    <row r="76" spans="1:9">
      <c r="A76" s="44" t="s">
        <v>178</v>
      </c>
      <c r="B76" s="102" t="s">
        <v>65</v>
      </c>
      <c r="C76" s="103">
        <v>13</v>
      </c>
      <c r="D76" s="102" t="s">
        <v>65</v>
      </c>
      <c r="E76" s="103">
        <v>1</v>
      </c>
      <c r="F76" s="102" t="s">
        <v>68</v>
      </c>
      <c r="G76" s="102" t="s">
        <v>69</v>
      </c>
      <c r="H76" s="103"/>
      <c r="I76" s="99">
        <f>I77+I79+I81+I83+I85</f>
        <v>5478886.7599999998</v>
      </c>
    </row>
    <row r="77" spans="1:9" hidden="1">
      <c r="A77" s="45" t="s">
        <v>447</v>
      </c>
      <c r="B77" s="102" t="s">
        <v>65</v>
      </c>
      <c r="C77" s="103">
        <v>13</v>
      </c>
      <c r="D77" s="102" t="s">
        <v>65</v>
      </c>
      <c r="E77" s="103">
        <v>1</v>
      </c>
      <c r="F77" s="102" t="s">
        <v>68</v>
      </c>
      <c r="G77" s="102" t="s">
        <v>448</v>
      </c>
      <c r="H77" s="103"/>
      <c r="I77" s="99">
        <f>I78</f>
        <v>0</v>
      </c>
    </row>
    <row r="78" spans="1:9" ht="31.5" hidden="1">
      <c r="A78" s="45" t="s">
        <v>75</v>
      </c>
      <c r="B78" s="102" t="s">
        <v>65</v>
      </c>
      <c r="C78" s="103">
        <v>13</v>
      </c>
      <c r="D78" s="102" t="s">
        <v>65</v>
      </c>
      <c r="E78" s="103">
        <v>1</v>
      </c>
      <c r="F78" s="102" t="s">
        <v>68</v>
      </c>
      <c r="G78" s="102" t="s">
        <v>448</v>
      </c>
      <c r="H78" s="103">
        <v>240</v>
      </c>
      <c r="I78" s="99">
        <f>'Прил 4'!J72</f>
        <v>0</v>
      </c>
    </row>
    <row r="79" spans="1:9">
      <c r="A79" s="45" t="s">
        <v>179</v>
      </c>
      <c r="B79" s="102" t="s">
        <v>65</v>
      </c>
      <c r="C79" s="103">
        <v>13</v>
      </c>
      <c r="D79" s="102" t="s">
        <v>65</v>
      </c>
      <c r="E79" s="103">
        <v>1</v>
      </c>
      <c r="F79" s="102" t="s">
        <v>68</v>
      </c>
      <c r="G79" s="102" t="s">
        <v>180</v>
      </c>
      <c r="H79" s="103"/>
      <c r="I79" s="99">
        <f>I80</f>
        <v>2218717.64</v>
      </c>
    </row>
    <row r="80" spans="1:9" ht="31.5">
      <c r="A80" s="45" t="s">
        <v>75</v>
      </c>
      <c r="B80" s="102" t="s">
        <v>65</v>
      </c>
      <c r="C80" s="103">
        <v>13</v>
      </c>
      <c r="D80" s="102" t="s">
        <v>65</v>
      </c>
      <c r="E80" s="103">
        <v>1</v>
      </c>
      <c r="F80" s="102" t="s">
        <v>68</v>
      </c>
      <c r="G80" s="102" t="s">
        <v>180</v>
      </c>
      <c r="H80" s="103">
        <v>240</v>
      </c>
      <c r="I80" s="99">
        <f>'Прил 4'!J74</f>
        <v>2218717.64</v>
      </c>
    </row>
    <row r="81" spans="1:9">
      <c r="A81" s="45" t="s">
        <v>181</v>
      </c>
      <c r="B81" s="102" t="s">
        <v>65</v>
      </c>
      <c r="C81" s="103">
        <v>13</v>
      </c>
      <c r="D81" s="102" t="s">
        <v>65</v>
      </c>
      <c r="E81" s="103">
        <v>1</v>
      </c>
      <c r="F81" s="102" t="s">
        <v>68</v>
      </c>
      <c r="G81" s="102" t="s">
        <v>182</v>
      </c>
      <c r="H81" s="103"/>
      <c r="I81" s="99">
        <f>I82</f>
        <v>2998747.88</v>
      </c>
    </row>
    <row r="82" spans="1:9" ht="31.5">
      <c r="A82" s="45" t="s">
        <v>75</v>
      </c>
      <c r="B82" s="102" t="s">
        <v>65</v>
      </c>
      <c r="C82" s="103">
        <v>13</v>
      </c>
      <c r="D82" s="102" t="s">
        <v>65</v>
      </c>
      <c r="E82" s="103">
        <v>1</v>
      </c>
      <c r="F82" s="102" t="s">
        <v>68</v>
      </c>
      <c r="G82" s="102" t="s">
        <v>182</v>
      </c>
      <c r="H82" s="103">
        <v>240</v>
      </c>
      <c r="I82" s="99">
        <f>'Прил 4'!J76</f>
        <v>2998747.88</v>
      </c>
    </row>
    <row r="83" spans="1:9" hidden="1">
      <c r="A83" s="45" t="s">
        <v>488</v>
      </c>
      <c r="B83" s="118" t="s">
        <v>65</v>
      </c>
      <c r="C83" s="119">
        <v>13</v>
      </c>
      <c r="D83" s="118" t="s">
        <v>65</v>
      </c>
      <c r="E83" s="119">
        <v>1</v>
      </c>
      <c r="F83" s="118" t="s">
        <v>68</v>
      </c>
      <c r="G83" s="118" t="s">
        <v>489</v>
      </c>
      <c r="H83" s="119"/>
      <c r="I83" s="99">
        <f>I84</f>
        <v>0</v>
      </c>
    </row>
    <row r="84" spans="1:9" ht="31.5" hidden="1">
      <c r="A84" s="45" t="s">
        <v>75</v>
      </c>
      <c r="B84" s="118" t="s">
        <v>65</v>
      </c>
      <c r="C84" s="119">
        <v>13</v>
      </c>
      <c r="D84" s="118" t="s">
        <v>65</v>
      </c>
      <c r="E84" s="119">
        <v>1</v>
      </c>
      <c r="F84" s="118" t="s">
        <v>68</v>
      </c>
      <c r="G84" s="118" t="s">
        <v>489</v>
      </c>
      <c r="H84" s="119">
        <v>240</v>
      </c>
      <c r="I84" s="99">
        <f>'Прил 4'!J78</f>
        <v>0</v>
      </c>
    </row>
    <row r="85" spans="1:9">
      <c r="A85" s="45" t="s">
        <v>183</v>
      </c>
      <c r="B85" s="102" t="s">
        <v>65</v>
      </c>
      <c r="C85" s="103">
        <v>13</v>
      </c>
      <c r="D85" s="102" t="s">
        <v>65</v>
      </c>
      <c r="E85" s="103">
        <v>1</v>
      </c>
      <c r="F85" s="102" t="s">
        <v>68</v>
      </c>
      <c r="G85" s="102" t="s">
        <v>184</v>
      </c>
      <c r="H85" s="103"/>
      <c r="I85" s="99">
        <f>I86</f>
        <v>261421.24000000005</v>
      </c>
    </row>
    <row r="86" spans="1:9" ht="31.5">
      <c r="A86" s="45" t="s">
        <v>75</v>
      </c>
      <c r="B86" s="102" t="s">
        <v>65</v>
      </c>
      <c r="C86" s="103">
        <v>13</v>
      </c>
      <c r="D86" s="102" t="s">
        <v>65</v>
      </c>
      <c r="E86" s="103">
        <v>1</v>
      </c>
      <c r="F86" s="102" t="s">
        <v>68</v>
      </c>
      <c r="G86" s="102" t="s">
        <v>184</v>
      </c>
      <c r="H86" s="103">
        <v>240</v>
      </c>
      <c r="I86" s="99">
        <f>'Прил 4'!J80</f>
        <v>261421.24000000005</v>
      </c>
    </row>
    <row r="87" spans="1:9" ht="31.5">
      <c r="A87" s="45" t="s">
        <v>185</v>
      </c>
      <c r="B87" s="102" t="s">
        <v>65</v>
      </c>
      <c r="C87" s="103">
        <v>13</v>
      </c>
      <c r="D87" s="102" t="s">
        <v>65</v>
      </c>
      <c r="E87" s="103">
        <v>2</v>
      </c>
      <c r="F87" s="102" t="s">
        <v>68</v>
      </c>
      <c r="G87" s="102" t="s">
        <v>69</v>
      </c>
      <c r="H87" s="103"/>
      <c r="I87" s="99">
        <f>I88</f>
        <v>260000</v>
      </c>
    </row>
    <row r="88" spans="1:9" ht="31.5">
      <c r="A88" s="45" t="s">
        <v>186</v>
      </c>
      <c r="B88" s="102" t="s">
        <v>65</v>
      </c>
      <c r="C88" s="103">
        <v>13</v>
      </c>
      <c r="D88" s="102" t="s">
        <v>65</v>
      </c>
      <c r="E88" s="103">
        <v>2</v>
      </c>
      <c r="F88" s="102" t="s">
        <v>68</v>
      </c>
      <c r="G88" s="102" t="s">
        <v>187</v>
      </c>
      <c r="H88" s="103"/>
      <c r="I88" s="99">
        <f>I89</f>
        <v>260000</v>
      </c>
    </row>
    <row r="89" spans="1:9" ht="31.5">
      <c r="A89" s="45" t="s">
        <v>75</v>
      </c>
      <c r="B89" s="102" t="s">
        <v>65</v>
      </c>
      <c r="C89" s="103">
        <v>13</v>
      </c>
      <c r="D89" s="102" t="s">
        <v>65</v>
      </c>
      <c r="E89" s="103">
        <v>2</v>
      </c>
      <c r="F89" s="102" t="s">
        <v>68</v>
      </c>
      <c r="G89" s="102" t="s">
        <v>187</v>
      </c>
      <c r="H89" s="103">
        <v>240</v>
      </c>
      <c r="I89" s="99">
        <f>'Прил 4'!J83</f>
        <v>260000</v>
      </c>
    </row>
    <row r="90" spans="1:9" ht="47.25">
      <c r="A90" s="44" t="s">
        <v>188</v>
      </c>
      <c r="B90" s="102" t="s">
        <v>65</v>
      </c>
      <c r="C90" s="103">
        <v>13</v>
      </c>
      <c r="D90" s="102" t="s">
        <v>89</v>
      </c>
      <c r="E90" s="103">
        <v>0</v>
      </c>
      <c r="F90" s="102" t="s">
        <v>68</v>
      </c>
      <c r="G90" s="102" t="s">
        <v>69</v>
      </c>
      <c r="H90" s="103"/>
      <c r="I90" s="99">
        <f>I91</f>
        <v>1682156.76</v>
      </c>
    </row>
    <row r="91" spans="1:9" ht="31.5">
      <c r="A91" s="44" t="s">
        <v>189</v>
      </c>
      <c r="B91" s="102" t="s">
        <v>65</v>
      </c>
      <c r="C91" s="103">
        <v>13</v>
      </c>
      <c r="D91" s="102" t="s">
        <v>89</v>
      </c>
      <c r="E91" s="103">
        <v>1</v>
      </c>
      <c r="F91" s="102" t="s">
        <v>68</v>
      </c>
      <c r="G91" s="102" t="s">
        <v>69</v>
      </c>
      <c r="H91" s="103"/>
      <c r="I91" s="99">
        <f>I92+I95+I98+I101+I104+I107</f>
        <v>1682156.76</v>
      </c>
    </row>
    <row r="92" spans="1:9">
      <c r="A92" s="44" t="s">
        <v>190</v>
      </c>
      <c r="B92" s="102" t="s">
        <v>65</v>
      </c>
      <c r="C92" s="103">
        <v>13</v>
      </c>
      <c r="D92" s="102" t="s">
        <v>89</v>
      </c>
      <c r="E92" s="103">
        <v>1</v>
      </c>
      <c r="F92" s="102" t="s">
        <v>65</v>
      </c>
      <c r="G92" s="102" t="s">
        <v>69</v>
      </c>
      <c r="H92" s="103"/>
      <c r="I92" s="99">
        <f>I93</f>
        <v>561050</v>
      </c>
    </row>
    <row r="93" spans="1:9" ht="31.5">
      <c r="A93" s="45" t="s">
        <v>191</v>
      </c>
      <c r="B93" s="102" t="s">
        <v>65</v>
      </c>
      <c r="C93" s="102" t="s">
        <v>100</v>
      </c>
      <c r="D93" s="102" t="s">
        <v>89</v>
      </c>
      <c r="E93" s="102" t="s">
        <v>70</v>
      </c>
      <c r="F93" s="102" t="s">
        <v>65</v>
      </c>
      <c r="G93" s="102" t="s">
        <v>192</v>
      </c>
      <c r="H93" s="102"/>
      <c r="I93" s="99">
        <f>I94</f>
        <v>561050</v>
      </c>
    </row>
    <row r="94" spans="1:9" ht="31.5">
      <c r="A94" s="45" t="s">
        <v>75</v>
      </c>
      <c r="B94" s="102" t="s">
        <v>65</v>
      </c>
      <c r="C94" s="102" t="s">
        <v>100</v>
      </c>
      <c r="D94" s="102" t="s">
        <v>89</v>
      </c>
      <c r="E94" s="102" t="s">
        <v>70</v>
      </c>
      <c r="F94" s="102" t="s">
        <v>65</v>
      </c>
      <c r="G94" s="102" t="s">
        <v>192</v>
      </c>
      <c r="H94" s="102" t="s">
        <v>76</v>
      </c>
      <c r="I94" s="99">
        <f>'Прил 4'!J88</f>
        <v>561050</v>
      </c>
    </row>
    <row r="95" spans="1:9" ht="31.5">
      <c r="A95" s="44" t="s">
        <v>193</v>
      </c>
      <c r="B95" s="102" t="s">
        <v>65</v>
      </c>
      <c r="C95" s="103">
        <v>13</v>
      </c>
      <c r="D95" s="102" t="s">
        <v>89</v>
      </c>
      <c r="E95" s="103">
        <v>1</v>
      </c>
      <c r="F95" s="102" t="s">
        <v>66</v>
      </c>
      <c r="G95" s="102" t="s">
        <v>69</v>
      </c>
      <c r="H95" s="103"/>
      <c r="I95" s="99">
        <f>I96</f>
        <v>40000</v>
      </c>
    </row>
    <row r="96" spans="1:9" ht="31.5">
      <c r="A96" s="45" t="s">
        <v>191</v>
      </c>
      <c r="B96" s="102" t="s">
        <v>65</v>
      </c>
      <c r="C96" s="102" t="s">
        <v>100</v>
      </c>
      <c r="D96" s="102" t="s">
        <v>89</v>
      </c>
      <c r="E96" s="102" t="s">
        <v>70</v>
      </c>
      <c r="F96" s="102" t="s">
        <v>66</v>
      </c>
      <c r="G96" s="102" t="s">
        <v>192</v>
      </c>
      <c r="H96" s="102"/>
      <c r="I96" s="99">
        <f>I97</f>
        <v>40000</v>
      </c>
    </row>
    <row r="97" spans="1:9" ht="31.5">
      <c r="A97" s="45" t="s">
        <v>75</v>
      </c>
      <c r="B97" s="102" t="s">
        <v>65</v>
      </c>
      <c r="C97" s="102" t="s">
        <v>100</v>
      </c>
      <c r="D97" s="102" t="s">
        <v>89</v>
      </c>
      <c r="E97" s="102" t="s">
        <v>70</v>
      </c>
      <c r="F97" s="102" t="s">
        <v>66</v>
      </c>
      <c r="G97" s="102" t="s">
        <v>192</v>
      </c>
      <c r="H97" s="102" t="s">
        <v>76</v>
      </c>
      <c r="I97" s="99">
        <f>'Прил 4'!J91</f>
        <v>40000</v>
      </c>
    </row>
    <row r="98" spans="1:9">
      <c r="A98" s="44" t="s">
        <v>194</v>
      </c>
      <c r="B98" s="102" t="s">
        <v>65</v>
      </c>
      <c r="C98" s="103">
        <v>13</v>
      </c>
      <c r="D98" s="102" t="s">
        <v>89</v>
      </c>
      <c r="E98" s="103">
        <v>1</v>
      </c>
      <c r="F98" s="102" t="s">
        <v>72</v>
      </c>
      <c r="G98" s="102" t="s">
        <v>69</v>
      </c>
      <c r="H98" s="103"/>
      <c r="I98" s="99">
        <f>I99</f>
        <v>849606.76</v>
      </c>
    </row>
    <row r="99" spans="1:9" ht="31.5">
      <c r="A99" s="45" t="s">
        <v>191</v>
      </c>
      <c r="B99" s="102" t="s">
        <v>65</v>
      </c>
      <c r="C99" s="102" t="s">
        <v>100</v>
      </c>
      <c r="D99" s="102" t="s">
        <v>89</v>
      </c>
      <c r="E99" s="102" t="s">
        <v>70</v>
      </c>
      <c r="F99" s="102" t="s">
        <v>72</v>
      </c>
      <c r="G99" s="102" t="s">
        <v>192</v>
      </c>
      <c r="H99" s="102"/>
      <c r="I99" s="99">
        <f>I100</f>
        <v>849606.76</v>
      </c>
    </row>
    <row r="100" spans="1:9" ht="31.5">
      <c r="A100" s="45" t="s">
        <v>75</v>
      </c>
      <c r="B100" s="102" t="s">
        <v>65</v>
      </c>
      <c r="C100" s="102" t="s">
        <v>100</v>
      </c>
      <c r="D100" s="102" t="s">
        <v>89</v>
      </c>
      <c r="E100" s="102" t="s">
        <v>70</v>
      </c>
      <c r="F100" s="102" t="s">
        <v>72</v>
      </c>
      <c r="G100" s="102" t="s">
        <v>192</v>
      </c>
      <c r="H100" s="102" t="s">
        <v>76</v>
      </c>
      <c r="I100" s="99">
        <f>'Прил 4'!J94</f>
        <v>849606.76</v>
      </c>
    </row>
    <row r="101" spans="1:9">
      <c r="A101" s="44" t="s">
        <v>195</v>
      </c>
      <c r="B101" s="102" t="s">
        <v>65</v>
      </c>
      <c r="C101" s="103">
        <v>13</v>
      </c>
      <c r="D101" s="102" t="s">
        <v>89</v>
      </c>
      <c r="E101" s="103">
        <v>1</v>
      </c>
      <c r="F101" s="102" t="s">
        <v>84</v>
      </c>
      <c r="G101" s="102" t="s">
        <v>69</v>
      </c>
      <c r="H101" s="103"/>
      <c r="I101" s="99">
        <f>I102</f>
        <v>76500</v>
      </c>
    </row>
    <row r="102" spans="1:9" ht="31.5">
      <c r="A102" s="45" t="s">
        <v>191</v>
      </c>
      <c r="B102" s="102" t="s">
        <v>65</v>
      </c>
      <c r="C102" s="102" t="s">
        <v>100</v>
      </c>
      <c r="D102" s="102" t="s">
        <v>89</v>
      </c>
      <c r="E102" s="102" t="s">
        <v>70</v>
      </c>
      <c r="F102" s="102" t="s">
        <v>84</v>
      </c>
      <c r="G102" s="102" t="s">
        <v>192</v>
      </c>
      <c r="H102" s="102"/>
      <c r="I102" s="99">
        <f>I103</f>
        <v>76500</v>
      </c>
    </row>
    <row r="103" spans="1:9" ht="31.5">
      <c r="A103" s="45" t="s">
        <v>75</v>
      </c>
      <c r="B103" s="102" t="s">
        <v>65</v>
      </c>
      <c r="C103" s="102" t="s">
        <v>100</v>
      </c>
      <c r="D103" s="102" t="s">
        <v>89</v>
      </c>
      <c r="E103" s="102" t="s">
        <v>70</v>
      </c>
      <c r="F103" s="102" t="s">
        <v>84</v>
      </c>
      <c r="G103" s="102" t="s">
        <v>192</v>
      </c>
      <c r="H103" s="102" t="s">
        <v>76</v>
      </c>
      <c r="I103" s="99">
        <f>'Прил 4'!J97</f>
        <v>76500</v>
      </c>
    </row>
    <row r="104" spans="1:9" ht="47.25">
      <c r="A104" s="44" t="s">
        <v>196</v>
      </c>
      <c r="B104" s="102" t="s">
        <v>65</v>
      </c>
      <c r="C104" s="103">
        <v>13</v>
      </c>
      <c r="D104" s="102" t="s">
        <v>89</v>
      </c>
      <c r="E104" s="103">
        <v>1</v>
      </c>
      <c r="F104" s="102" t="s">
        <v>85</v>
      </c>
      <c r="G104" s="102" t="s">
        <v>69</v>
      </c>
      <c r="H104" s="103"/>
      <c r="I104" s="99">
        <f>I105</f>
        <v>95000</v>
      </c>
    </row>
    <row r="105" spans="1:9" ht="31.5">
      <c r="A105" s="45" t="s">
        <v>191</v>
      </c>
      <c r="B105" s="102" t="s">
        <v>65</v>
      </c>
      <c r="C105" s="102" t="s">
        <v>100</v>
      </c>
      <c r="D105" s="102" t="s">
        <v>89</v>
      </c>
      <c r="E105" s="102" t="s">
        <v>70</v>
      </c>
      <c r="F105" s="102" t="s">
        <v>85</v>
      </c>
      <c r="G105" s="102" t="s">
        <v>192</v>
      </c>
      <c r="H105" s="102"/>
      <c r="I105" s="99">
        <f>I106</f>
        <v>95000</v>
      </c>
    </row>
    <row r="106" spans="1:9" ht="31.5">
      <c r="A106" s="45" t="s">
        <v>75</v>
      </c>
      <c r="B106" s="102" t="s">
        <v>65</v>
      </c>
      <c r="C106" s="102" t="s">
        <v>100</v>
      </c>
      <c r="D106" s="102" t="s">
        <v>89</v>
      </c>
      <c r="E106" s="102" t="s">
        <v>70</v>
      </c>
      <c r="F106" s="102" t="s">
        <v>85</v>
      </c>
      <c r="G106" s="102" t="s">
        <v>192</v>
      </c>
      <c r="H106" s="102" t="s">
        <v>76</v>
      </c>
      <c r="I106" s="99">
        <f>'Прил 4'!J100</f>
        <v>95000</v>
      </c>
    </row>
    <row r="107" spans="1:9">
      <c r="A107" s="44" t="s">
        <v>197</v>
      </c>
      <c r="B107" s="102" t="s">
        <v>65</v>
      </c>
      <c r="C107" s="103">
        <v>13</v>
      </c>
      <c r="D107" s="102" t="s">
        <v>89</v>
      </c>
      <c r="E107" s="103">
        <v>1</v>
      </c>
      <c r="F107" s="102" t="s">
        <v>87</v>
      </c>
      <c r="G107" s="102" t="s">
        <v>69</v>
      </c>
      <c r="H107" s="103"/>
      <c r="I107" s="99">
        <f>I108</f>
        <v>60000</v>
      </c>
    </row>
    <row r="108" spans="1:9" ht="31.5">
      <c r="A108" s="45" t="s">
        <v>191</v>
      </c>
      <c r="B108" s="102" t="s">
        <v>65</v>
      </c>
      <c r="C108" s="102" t="s">
        <v>100</v>
      </c>
      <c r="D108" s="102" t="s">
        <v>89</v>
      </c>
      <c r="E108" s="102" t="s">
        <v>70</v>
      </c>
      <c r="F108" s="102" t="s">
        <v>87</v>
      </c>
      <c r="G108" s="102" t="s">
        <v>192</v>
      </c>
      <c r="H108" s="102"/>
      <c r="I108" s="99">
        <f>I109</f>
        <v>60000</v>
      </c>
    </row>
    <row r="109" spans="1:9" ht="31.5">
      <c r="A109" s="45" t="s">
        <v>75</v>
      </c>
      <c r="B109" s="102" t="s">
        <v>65</v>
      </c>
      <c r="C109" s="102" t="s">
        <v>100</v>
      </c>
      <c r="D109" s="102" t="s">
        <v>89</v>
      </c>
      <c r="E109" s="102" t="s">
        <v>70</v>
      </c>
      <c r="F109" s="102" t="s">
        <v>87</v>
      </c>
      <c r="G109" s="102" t="s">
        <v>192</v>
      </c>
      <c r="H109" s="102" t="s">
        <v>76</v>
      </c>
      <c r="I109" s="99">
        <f>'Прил 4'!J103</f>
        <v>60000</v>
      </c>
    </row>
    <row r="110" spans="1:9" ht="47.25">
      <c r="A110" s="44" t="s">
        <v>198</v>
      </c>
      <c r="B110" s="102" t="s">
        <v>65</v>
      </c>
      <c r="C110" s="103">
        <v>13</v>
      </c>
      <c r="D110" s="102" t="s">
        <v>115</v>
      </c>
      <c r="E110" s="103">
        <v>0</v>
      </c>
      <c r="F110" s="102" t="s">
        <v>68</v>
      </c>
      <c r="G110" s="102" t="s">
        <v>69</v>
      </c>
      <c r="H110" s="103"/>
      <c r="I110" s="99">
        <f>I111</f>
        <v>12000</v>
      </c>
    </row>
    <row r="111" spans="1:9" ht="31.5">
      <c r="A111" s="44" t="s">
        <v>199</v>
      </c>
      <c r="B111" s="102" t="s">
        <v>65</v>
      </c>
      <c r="C111" s="103">
        <v>13</v>
      </c>
      <c r="D111" s="102" t="s">
        <v>115</v>
      </c>
      <c r="E111" s="103">
        <v>0</v>
      </c>
      <c r="F111" s="102" t="s">
        <v>68</v>
      </c>
      <c r="G111" s="102" t="s">
        <v>69</v>
      </c>
      <c r="H111" s="103"/>
      <c r="I111" s="99">
        <f>I112+I114</f>
        <v>12000</v>
      </c>
    </row>
    <row r="112" spans="1:9" ht="31.5">
      <c r="A112" s="45" t="s">
        <v>449</v>
      </c>
      <c r="B112" s="102" t="s">
        <v>65</v>
      </c>
      <c r="C112" s="102" t="s">
        <v>100</v>
      </c>
      <c r="D112" s="102" t="s">
        <v>115</v>
      </c>
      <c r="E112" s="102" t="s">
        <v>67</v>
      </c>
      <c r="F112" s="102" t="s">
        <v>68</v>
      </c>
      <c r="G112" s="102" t="s">
        <v>450</v>
      </c>
      <c r="H112" s="102"/>
      <c r="I112" s="99">
        <f>I113</f>
        <v>6000</v>
      </c>
    </row>
    <row r="113" spans="1:9">
      <c r="A113" s="45" t="s">
        <v>92</v>
      </c>
      <c r="B113" s="102" t="s">
        <v>65</v>
      </c>
      <c r="C113" s="102" t="s">
        <v>100</v>
      </c>
      <c r="D113" s="102" t="s">
        <v>115</v>
      </c>
      <c r="E113" s="102" t="s">
        <v>67</v>
      </c>
      <c r="F113" s="102" t="s">
        <v>68</v>
      </c>
      <c r="G113" s="102" t="s">
        <v>450</v>
      </c>
      <c r="H113" s="102" t="s">
        <v>93</v>
      </c>
      <c r="I113" s="99">
        <f>'Прил 4'!J107</f>
        <v>6000</v>
      </c>
    </row>
    <row r="114" spans="1:9" ht="63">
      <c r="A114" s="45" t="s">
        <v>474</v>
      </c>
      <c r="B114" s="102" t="s">
        <v>65</v>
      </c>
      <c r="C114" s="102" t="s">
        <v>100</v>
      </c>
      <c r="D114" s="102" t="s">
        <v>115</v>
      </c>
      <c r="E114" s="102" t="s">
        <v>67</v>
      </c>
      <c r="F114" s="102" t="s">
        <v>68</v>
      </c>
      <c r="G114" s="102" t="s">
        <v>452</v>
      </c>
      <c r="H114" s="102"/>
      <c r="I114" s="99">
        <f>I115</f>
        <v>6000</v>
      </c>
    </row>
    <row r="115" spans="1:9">
      <c r="A115" s="45" t="s">
        <v>92</v>
      </c>
      <c r="B115" s="102" t="s">
        <v>65</v>
      </c>
      <c r="C115" s="102" t="s">
        <v>100</v>
      </c>
      <c r="D115" s="102" t="s">
        <v>115</v>
      </c>
      <c r="E115" s="102" t="s">
        <v>67</v>
      </c>
      <c r="F115" s="102" t="s">
        <v>68</v>
      </c>
      <c r="G115" s="102" t="s">
        <v>452</v>
      </c>
      <c r="H115" s="102" t="s">
        <v>93</v>
      </c>
      <c r="I115" s="99">
        <f>'Прил 4'!J109</f>
        <v>6000</v>
      </c>
    </row>
    <row r="116" spans="1:9" ht="47.25">
      <c r="A116" s="44" t="s">
        <v>200</v>
      </c>
      <c r="B116" s="102" t="s">
        <v>65</v>
      </c>
      <c r="C116" s="102" t="s">
        <v>100</v>
      </c>
      <c r="D116" s="102" t="s">
        <v>91</v>
      </c>
      <c r="E116" s="103">
        <v>0</v>
      </c>
      <c r="F116" s="102" t="s">
        <v>68</v>
      </c>
      <c r="G116" s="102" t="s">
        <v>69</v>
      </c>
      <c r="H116" s="103"/>
      <c r="I116" s="99">
        <f>I117</f>
        <v>10000</v>
      </c>
    </row>
    <row r="117" spans="1:9">
      <c r="A117" s="45" t="s">
        <v>201</v>
      </c>
      <c r="B117" s="102" t="s">
        <v>65</v>
      </c>
      <c r="C117" s="102" t="s">
        <v>100</v>
      </c>
      <c r="D117" s="102" t="s">
        <v>91</v>
      </c>
      <c r="E117" s="102" t="s">
        <v>67</v>
      </c>
      <c r="F117" s="102" t="s">
        <v>65</v>
      </c>
      <c r="G117" s="102" t="s">
        <v>69</v>
      </c>
      <c r="H117" s="102"/>
      <c r="I117" s="99">
        <f>I118</f>
        <v>10000</v>
      </c>
    </row>
    <row r="118" spans="1:9">
      <c r="A118" s="45" t="s">
        <v>202</v>
      </c>
      <c r="B118" s="102" t="s">
        <v>65</v>
      </c>
      <c r="C118" s="102" t="s">
        <v>100</v>
      </c>
      <c r="D118" s="102" t="s">
        <v>91</v>
      </c>
      <c r="E118" s="102" t="s">
        <v>67</v>
      </c>
      <c r="F118" s="102" t="s">
        <v>65</v>
      </c>
      <c r="G118" s="102" t="s">
        <v>203</v>
      </c>
      <c r="H118" s="102"/>
      <c r="I118" s="99">
        <f>I119</f>
        <v>10000</v>
      </c>
    </row>
    <row r="119" spans="1:9" ht="31.5">
      <c r="A119" s="45" t="s">
        <v>75</v>
      </c>
      <c r="B119" s="102" t="s">
        <v>65</v>
      </c>
      <c r="C119" s="102" t="s">
        <v>100</v>
      </c>
      <c r="D119" s="102" t="s">
        <v>91</v>
      </c>
      <c r="E119" s="102" t="s">
        <v>67</v>
      </c>
      <c r="F119" s="102" t="s">
        <v>65</v>
      </c>
      <c r="G119" s="102" t="s">
        <v>203</v>
      </c>
      <c r="H119" s="102" t="s">
        <v>76</v>
      </c>
      <c r="I119" s="99">
        <f>'Прил 4'!J113</f>
        <v>10000</v>
      </c>
    </row>
    <row r="120" spans="1:9" ht="47.25">
      <c r="A120" s="44" t="s">
        <v>149</v>
      </c>
      <c r="B120" s="102" t="s">
        <v>65</v>
      </c>
      <c r="C120" s="103">
        <v>13</v>
      </c>
      <c r="D120" s="102" t="s">
        <v>95</v>
      </c>
      <c r="E120" s="103">
        <v>0</v>
      </c>
      <c r="F120" s="102" t="s">
        <v>68</v>
      </c>
      <c r="G120" s="102" t="s">
        <v>69</v>
      </c>
      <c r="H120" s="103"/>
      <c r="I120" s="99">
        <f>I121+I124</f>
        <v>934000</v>
      </c>
    </row>
    <row r="121" spans="1:9" ht="31.5">
      <c r="A121" s="45" t="s">
        <v>150</v>
      </c>
      <c r="B121" s="102" t="s">
        <v>65</v>
      </c>
      <c r="C121" s="102" t="s">
        <v>100</v>
      </c>
      <c r="D121" s="102" t="s">
        <v>95</v>
      </c>
      <c r="E121" s="102" t="s">
        <v>67</v>
      </c>
      <c r="F121" s="102" t="s">
        <v>65</v>
      </c>
      <c r="G121" s="102" t="s">
        <v>69</v>
      </c>
      <c r="H121" s="102"/>
      <c r="I121" s="99">
        <f>I122</f>
        <v>84000</v>
      </c>
    </row>
    <row r="122" spans="1:9" ht="31.5">
      <c r="A122" s="45" t="s">
        <v>150</v>
      </c>
      <c r="B122" s="102" t="s">
        <v>65</v>
      </c>
      <c r="C122" s="102" t="s">
        <v>100</v>
      </c>
      <c r="D122" s="102" t="s">
        <v>95</v>
      </c>
      <c r="E122" s="102" t="s">
        <v>67</v>
      </c>
      <c r="F122" s="102" t="s">
        <v>65</v>
      </c>
      <c r="G122" s="102" t="s">
        <v>151</v>
      </c>
      <c r="H122" s="102"/>
      <c r="I122" s="99">
        <f>I123</f>
        <v>84000</v>
      </c>
    </row>
    <row r="123" spans="1:9" ht="31.5">
      <c r="A123" s="45" t="s">
        <v>75</v>
      </c>
      <c r="B123" s="102" t="s">
        <v>65</v>
      </c>
      <c r="C123" s="102" t="s">
        <v>100</v>
      </c>
      <c r="D123" s="102" t="s">
        <v>95</v>
      </c>
      <c r="E123" s="102" t="s">
        <v>67</v>
      </c>
      <c r="F123" s="102" t="s">
        <v>65</v>
      </c>
      <c r="G123" s="102" t="s">
        <v>151</v>
      </c>
      <c r="H123" s="102" t="s">
        <v>76</v>
      </c>
      <c r="I123" s="99">
        <f>'Прил 4'!J117</f>
        <v>84000</v>
      </c>
    </row>
    <row r="124" spans="1:9">
      <c r="A124" s="45" t="s">
        <v>471</v>
      </c>
      <c r="B124" s="104" t="s">
        <v>65</v>
      </c>
      <c r="C124" s="104" t="s">
        <v>100</v>
      </c>
      <c r="D124" s="104" t="s">
        <v>95</v>
      </c>
      <c r="E124" s="104" t="s">
        <v>67</v>
      </c>
      <c r="F124" s="104" t="s">
        <v>66</v>
      </c>
      <c r="G124" s="104" t="s">
        <v>69</v>
      </c>
      <c r="H124" s="104"/>
      <c r="I124" s="99">
        <f>I125</f>
        <v>850000</v>
      </c>
    </row>
    <row r="125" spans="1:9" ht="31.5">
      <c r="A125" s="45" t="s">
        <v>150</v>
      </c>
      <c r="B125" s="104" t="s">
        <v>65</v>
      </c>
      <c r="C125" s="104" t="s">
        <v>100</v>
      </c>
      <c r="D125" s="104" t="s">
        <v>95</v>
      </c>
      <c r="E125" s="104" t="s">
        <v>67</v>
      </c>
      <c r="F125" s="104" t="s">
        <v>66</v>
      </c>
      <c r="G125" s="104" t="s">
        <v>151</v>
      </c>
      <c r="H125" s="104"/>
      <c r="I125" s="99">
        <f>I126</f>
        <v>850000</v>
      </c>
    </row>
    <row r="126" spans="1:9" ht="31.5">
      <c r="A126" s="45" t="s">
        <v>75</v>
      </c>
      <c r="B126" s="104" t="s">
        <v>65</v>
      </c>
      <c r="C126" s="104" t="s">
        <v>100</v>
      </c>
      <c r="D126" s="104" t="s">
        <v>95</v>
      </c>
      <c r="E126" s="104" t="s">
        <v>67</v>
      </c>
      <c r="F126" s="104" t="s">
        <v>66</v>
      </c>
      <c r="G126" s="104" t="s">
        <v>151</v>
      </c>
      <c r="H126" s="104" t="s">
        <v>76</v>
      </c>
      <c r="I126" s="99">
        <f>'Прил 4'!J120</f>
        <v>850000</v>
      </c>
    </row>
    <row r="127" spans="1:9" ht="47.25">
      <c r="A127" s="44" t="s">
        <v>204</v>
      </c>
      <c r="B127" s="102" t="s">
        <v>65</v>
      </c>
      <c r="C127" s="103">
        <v>13</v>
      </c>
      <c r="D127" s="102" t="s">
        <v>100</v>
      </c>
      <c r="E127" s="103">
        <v>0</v>
      </c>
      <c r="F127" s="102" t="s">
        <v>68</v>
      </c>
      <c r="G127" s="102" t="s">
        <v>69</v>
      </c>
      <c r="H127" s="103"/>
      <c r="I127" s="99">
        <f>I128+I131+I134</f>
        <v>160000</v>
      </c>
    </row>
    <row r="128" spans="1:9" ht="31.5">
      <c r="A128" s="45" t="s">
        <v>205</v>
      </c>
      <c r="B128" s="102" t="s">
        <v>65</v>
      </c>
      <c r="C128" s="102" t="s">
        <v>100</v>
      </c>
      <c r="D128" s="102" t="s">
        <v>100</v>
      </c>
      <c r="E128" s="102" t="s">
        <v>67</v>
      </c>
      <c r="F128" s="102" t="s">
        <v>66</v>
      </c>
      <c r="G128" s="102"/>
      <c r="H128" s="102"/>
      <c r="I128" s="99">
        <f>I129</f>
        <v>160000</v>
      </c>
    </row>
    <row r="129" spans="1:9">
      <c r="A129" s="45" t="s">
        <v>206</v>
      </c>
      <c r="B129" s="102" t="s">
        <v>65</v>
      </c>
      <c r="C129" s="102" t="s">
        <v>100</v>
      </c>
      <c r="D129" s="102" t="s">
        <v>100</v>
      </c>
      <c r="E129" s="102" t="s">
        <v>67</v>
      </c>
      <c r="F129" s="102" t="s">
        <v>66</v>
      </c>
      <c r="G129" s="102" t="s">
        <v>207</v>
      </c>
      <c r="H129" s="102"/>
      <c r="I129" s="99">
        <f>I130</f>
        <v>160000</v>
      </c>
    </row>
    <row r="130" spans="1:9" ht="31.5">
      <c r="A130" s="45" t="s">
        <v>75</v>
      </c>
      <c r="B130" s="102" t="s">
        <v>65</v>
      </c>
      <c r="C130" s="102" t="s">
        <v>100</v>
      </c>
      <c r="D130" s="102" t="s">
        <v>100</v>
      </c>
      <c r="E130" s="102" t="s">
        <v>67</v>
      </c>
      <c r="F130" s="102" t="s">
        <v>66</v>
      </c>
      <c r="G130" s="102" t="s">
        <v>207</v>
      </c>
      <c r="H130" s="102" t="s">
        <v>76</v>
      </c>
      <c r="I130" s="99">
        <f>'Прил 4'!J127</f>
        <v>160000</v>
      </c>
    </row>
    <row r="131" spans="1:9" ht="47.25" hidden="1">
      <c r="A131" s="45" t="s">
        <v>208</v>
      </c>
      <c r="B131" s="102" t="s">
        <v>65</v>
      </c>
      <c r="C131" s="102" t="s">
        <v>100</v>
      </c>
      <c r="D131" s="102" t="s">
        <v>100</v>
      </c>
      <c r="E131" s="102" t="s">
        <v>67</v>
      </c>
      <c r="F131" s="102" t="s">
        <v>72</v>
      </c>
      <c r="G131" s="102"/>
      <c r="H131" s="102"/>
      <c r="I131" s="99">
        <f>I132</f>
        <v>0</v>
      </c>
    </row>
    <row r="132" spans="1:9" hidden="1">
      <c r="A132" s="45" t="s">
        <v>209</v>
      </c>
      <c r="B132" s="102" t="s">
        <v>65</v>
      </c>
      <c r="C132" s="102" t="s">
        <v>100</v>
      </c>
      <c r="D132" s="102" t="s">
        <v>100</v>
      </c>
      <c r="E132" s="102" t="s">
        <v>67</v>
      </c>
      <c r="F132" s="102" t="s">
        <v>72</v>
      </c>
      <c r="G132" s="102" t="s">
        <v>210</v>
      </c>
      <c r="H132" s="102"/>
      <c r="I132" s="99">
        <f>I133</f>
        <v>0</v>
      </c>
    </row>
    <row r="133" spans="1:9" ht="31.5" hidden="1">
      <c r="A133" s="45" t="s">
        <v>75</v>
      </c>
      <c r="B133" s="102" t="s">
        <v>65</v>
      </c>
      <c r="C133" s="102" t="s">
        <v>100</v>
      </c>
      <c r="D133" s="102" t="s">
        <v>100</v>
      </c>
      <c r="E133" s="102" t="s">
        <v>67</v>
      </c>
      <c r="F133" s="102" t="s">
        <v>72</v>
      </c>
      <c r="G133" s="102" t="s">
        <v>210</v>
      </c>
      <c r="H133" s="102" t="s">
        <v>76</v>
      </c>
      <c r="I133" s="99">
        <f>'Прил 4'!J130</f>
        <v>0</v>
      </c>
    </row>
    <row r="134" spans="1:9" ht="31.5" hidden="1">
      <c r="A134" s="45" t="s">
        <v>211</v>
      </c>
      <c r="B134" s="102" t="s">
        <v>65</v>
      </c>
      <c r="C134" s="102" t="s">
        <v>100</v>
      </c>
      <c r="D134" s="102" t="s">
        <v>100</v>
      </c>
      <c r="E134" s="102" t="s">
        <v>67</v>
      </c>
      <c r="F134" s="102" t="s">
        <v>85</v>
      </c>
      <c r="G134" s="102" t="s">
        <v>212</v>
      </c>
      <c r="H134" s="102"/>
      <c r="I134" s="99">
        <f>I135</f>
        <v>0</v>
      </c>
    </row>
    <row r="135" spans="1:9" ht="31.5" hidden="1">
      <c r="A135" s="45" t="s">
        <v>75</v>
      </c>
      <c r="B135" s="102" t="s">
        <v>65</v>
      </c>
      <c r="C135" s="102" t="s">
        <v>100</v>
      </c>
      <c r="D135" s="102" t="s">
        <v>100</v>
      </c>
      <c r="E135" s="102" t="s">
        <v>67</v>
      </c>
      <c r="F135" s="102" t="s">
        <v>85</v>
      </c>
      <c r="G135" s="102" t="s">
        <v>212</v>
      </c>
      <c r="H135" s="102" t="s">
        <v>76</v>
      </c>
      <c r="I135" s="99">
        <f>'Прил 4'!J136</f>
        <v>0</v>
      </c>
    </row>
    <row r="136" spans="1:9">
      <c r="A136" s="44" t="s">
        <v>142</v>
      </c>
      <c r="B136" s="102" t="s">
        <v>65</v>
      </c>
      <c r="C136" s="103">
        <v>13</v>
      </c>
      <c r="D136" s="102" t="s">
        <v>213</v>
      </c>
      <c r="E136" s="103">
        <v>0</v>
      </c>
      <c r="F136" s="102" t="s">
        <v>68</v>
      </c>
      <c r="G136" s="102" t="s">
        <v>69</v>
      </c>
      <c r="H136" s="103"/>
      <c r="I136" s="99">
        <f>I137</f>
        <v>20000</v>
      </c>
    </row>
    <row r="137" spans="1:9" ht="31.5">
      <c r="A137" s="44" t="s">
        <v>143</v>
      </c>
      <c r="B137" s="102" t="s">
        <v>65</v>
      </c>
      <c r="C137" s="103">
        <v>13</v>
      </c>
      <c r="D137" s="103">
        <v>91</v>
      </c>
      <c r="E137" s="103">
        <v>1</v>
      </c>
      <c r="F137" s="102" t="s">
        <v>68</v>
      </c>
      <c r="G137" s="102" t="s">
        <v>69</v>
      </c>
      <c r="H137" s="103"/>
      <c r="I137" s="99">
        <f>I138</f>
        <v>20000</v>
      </c>
    </row>
    <row r="138" spans="1:9" ht="31.5">
      <c r="A138" s="44" t="s">
        <v>214</v>
      </c>
      <c r="B138" s="102" t="s">
        <v>65</v>
      </c>
      <c r="C138" s="103">
        <v>13</v>
      </c>
      <c r="D138" s="103">
        <v>91</v>
      </c>
      <c r="E138" s="103">
        <v>1</v>
      </c>
      <c r="F138" s="102" t="s">
        <v>68</v>
      </c>
      <c r="G138" s="102" t="s">
        <v>215</v>
      </c>
      <c r="H138" s="103"/>
      <c r="I138" s="99">
        <f>I139</f>
        <v>20000</v>
      </c>
    </row>
    <row r="139" spans="1:9" ht="31.5">
      <c r="A139" s="44" t="s">
        <v>75</v>
      </c>
      <c r="B139" s="102" t="s">
        <v>65</v>
      </c>
      <c r="C139" s="103">
        <v>13</v>
      </c>
      <c r="D139" s="103">
        <v>91</v>
      </c>
      <c r="E139" s="103">
        <v>1</v>
      </c>
      <c r="F139" s="102" t="s">
        <v>68</v>
      </c>
      <c r="G139" s="102" t="s">
        <v>215</v>
      </c>
      <c r="H139" s="103">
        <v>240</v>
      </c>
      <c r="I139" s="99">
        <f>'Прил 4'!J444</f>
        <v>20000</v>
      </c>
    </row>
    <row r="140" spans="1:9">
      <c r="A140" s="45" t="s">
        <v>152</v>
      </c>
      <c r="B140" s="102" t="s">
        <v>65</v>
      </c>
      <c r="C140" s="102" t="s">
        <v>100</v>
      </c>
      <c r="D140" s="103">
        <v>92</v>
      </c>
      <c r="E140" s="102"/>
      <c r="F140" s="102"/>
      <c r="G140" s="103"/>
      <c r="H140" s="102"/>
      <c r="I140" s="99">
        <f>I141</f>
        <v>670865.77</v>
      </c>
    </row>
    <row r="141" spans="1:9">
      <c r="A141" s="45" t="s">
        <v>216</v>
      </c>
      <c r="B141" s="102" t="s">
        <v>65</v>
      </c>
      <c r="C141" s="102" t="s">
        <v>100</v>
      </c>
      <c r="D141" s="103">
        <v>92</v>
      </c>
      <c r="E141" s="102" t="s">
        <v>73</v>
      </c>
      <c r="F141" s="102"/>
      <c r="G141" s="103"/>
      <c r="H141" s="102"/>
      <c r="I141" s="99">
        <f>I142</f>
        <v>670865.77</v>
      </c>
    </row>
    <row r="142" spans="1:9" ht="47.25">
      <c r="A142" s="45" t="s">
        <v>217</v>
      </c>
      <c r="B142" s="102" t="s">
        <v>65</v>
      </c>
      <c r="C142" s="102" t="s">
        <v>100</v>
      </c>
      <c r="D142" s="103">
        <v>92</v>
      </c>
      <c r="E142" s="102" t="s">
        <v>73</v>
      </c>
      <c r="F142" s="102" t="s">
        <v>68</v>
      </c>
      <c r="G142" s="103"/>
      <c r="H142" s="102"/>
      <c r="I142" s="99">
        <f>SUM(I143:I146)</f>
        <v>670865.77</v>
      </c>
    </row>
    <row r="143" spans="1:9" ht="31.5">
      <c r="A143" s="44" t="s">
        <v>75</v>
      </c>
      <c r="B143" s="122" t="s">
        <v>65</v>
      </c>
      <c r="C143" s="122" t="s">
        <v>100</v>
      </c>
      <c r="D143" s="123">
        <v>92</v>
      </c>
      <c r="E143" s="122" t="s">
        <v>73</v>
      </c>
      <c r="F143" s="122" t="s">
        <v>68</v>
      </c>
      <c r="G143" s="123">
        <v>26390</v>
      </c>
      <c r="H143" s="122" t="s">
        <v>76</v>
      </c>
      <c r="I143" s="99">
        <f>'Прил 4'!J140</f>
        <v>58105.77</v>
      </c>
    </row>
    <row r="144" spans="1:9">
      <c r="A144" s="45" t="s">
        <v>102</v>
      </c>
      <c r="B144" s="102" t="s">
        <v>65</v>
      </c>
      <c r="C144" s="102" t="s">
        <v>100</v>
      </c>
      <c r="D144" s="103">
        <v>92</v>
      </c>
      <c r="E144" s="102" t="s">
        <v>73</v>
      </c>
      <c r="F144" s="102" t="s">
        <v>68</v>
      </c>
      <c r="G144" s="103">
        <v>26390</v>
      </c>
      <c r="H144" s="102" t="s">
        <v>490</v>
      </c>
      <c r="I144" s="99">
        <f>'Прил 4'!J141</f>
        <v>440227</v>
      </c>
    </row>
    <row r="145" spans="1:9">
      <c r="A145" s="45" t="s">
        <v>104</v>
      </c>
      <c r="B145" s="102" t="s">
        <v>65</v>
      </c>
      <c r="C145" s="102" t="s">
        <v>100</v>
      </c>
      <c r="D145" s="103">
        <v>92</v>
      </c>
      <c r="E145" s="102" t="s">
        <v>73</v>
      </c>
      <c r="F145" s="102" t="s">
        <v>68</v>
      </c>
      <c r="G145" s="103">
        <v>26390</v>
      </c>
      <c r="H145" s="102" t="s">
        <v>105</v>
      </c>
      <c r="I145" s="99">
        <f>'Прил 4'!J142</f>
        <v>170457</v>
      </c>
    </row>
    <row r="146" spans="1:9">
      <c r="A146" s="45" t="s">
        <v>77</v>
      </c>
      <c r="B146" s="102" t="s">
        <v>65</v>
      </c>
      <c r="C146" s="102" t="s">
        <v>100</v>
      </c>
      <c r="D146" s="103">
        <v>92</v>
      </c>
      <c r="E146" s="102" t="s">
        <v>73</v>
      </c>
      <c r="F146" s="102" t="s">
        <v>68</v>
      </c>
      <c r="G146" s="103">
        <v>26390</v>
      </c>
      <c r="H146" s="102" t="s">
        <v>78</v>
      </c>
      <c r="I146" s="99">
        <f>'Прил 4'!J143</f>
        <v>2076</v>
      </c>
    </row>
    <row r="147" spans="1:9">
      <c r="A147" s="45" t="s">
        <v>80</v>
      </c>
      <c r="B147" s="102" t="s">
        <v>65</v>
      </c>
      <c r="C147" s="102" t="s">
        <v>100</v>
      </c>
      <c r="D147" s="102" t="s">
        <v>81</v>
      </c>
      <c r="E147" s="103">
        <v>0</v>
      </c>
      <c r="F147" s="102" t="s">
        <v>68</v>
      </c>
      <c r="G147" s="102" t="s">
        <v>69</v>
      </c>
      <c r="H147" s="103"/>
      <c r="I147" s="99">
        <f>I148</f>
        <v>117192</v>
      </c>
    </row>
    <row r="148" spans="1:9">
      <c r="A148" s="45" t="s">
        <v>218</v>
      </c>
      <c r="B148" s="102" t="s">
        <v>65</v>
      </c>
      <c r="C148" s="102" t="s">
        <v>100</v>
      </c>
      <c r="D148" s="102" t="s">
        <v>81</v>
      </c>
      <c r="E148" s="103">
        <v>9</v>
      </c>
      <c r="F148" s="102" t="s">
        <v>68</v>
      </c>
      <c r="G148" s="102" t="s">
        <v>69</v>
      </c>
      <c r="H148" s="103"/>
      <c r="I148" s="99">
        <f>I149+I151</f>
        <v>117192</v>
      </c>
    </row>
    <row r="149" spans="1:9" ht="31.5">
      <c r="A149" s="45" t="s">
        <v>219</v>
      </c>
      <c r="B149" s="102" t="s">
        <v>65</v>
      </c>
      <c r="C149" s="102" t="s">
        <v>100</v>
      </c>
      <c r="D149" s="102" t="s">
        <v>81</v>
      </c>
      <c r="E149" s="103">
        <v>9</v>
      </c>
      <c r="F149" s="102" t="s">
        <v>68</v>
      </c>
      <c r="G149" s="102" t="s">
        <v>220</v>
      </c>
      <c r="H149" s="103"/>
      <c r="I149" s="99">
        <f>I150</f>
        <v>100000</v>
      </c>
    </row>
    <row r="150" spans="1:9" ht="31.5">
      <c r="A150" s="45" t="s">
        <v>75</v>
      </c>
      <c r="B150" s="102" t="s">
        <v>65</v>
      </c>
      <c r="C150" s="102" t="s">
        <v>100</v>
      </c>
      <c r="D150" s="102" t="s">
        <v>81</v>
      </c>
      <c r="E150" s="103">
        <v>9</v>
      </c>
      <c r="F150" s="102" t="s">
        <v>68</v>
      </c>
      <c r="G150" s="102" t="s">
        <v>220</v>
      </c>
      <c r="H150" s="103">
        <v>240</v>
      </c>
      <c r="I150" s="99">
        <f>'Прил 4'!J147</f>
        <v>100000</v>
      </c>
    </row>
    <row r="151" spans="1:9">
      <c r="A151" s="45" t="s">
        <v>221</v>
      </c>
      <c r="B151" s="102" t="s">
        <v>65</v>
      </c>
      <c r="C151" s="102" t="s">
        <v>100</v>
      </c>
      <c r="D151" s="102" t="s">
        <v>81</v>
      </c>
      <c r="E151" s="103">
        <v>9</v>
      </c>
      <c r="F151" s="102" t="s">
        <v>68</v>
      </c>
      <c r="G151" s="103">
        <v>29090</v>
      </c>
      <c r="H151" s="102"/>
      <c r="I151" s="99">
        <f>I152</f>
        <v>17192</v>
      </c>
    </row>
    <row r="152" spans="1:9">
      <c r="A152" s="45" t="s">
        <v>77</v>
      </c>
      <c r="B152" s="102" t="s">
        <v>65</v>
      </c>
      <c r="C152" s="102" t="s">
        <v>100</v>
      </c>
      <c r="D152" s="102" t="s">
        <v>81</v>
      </c>
      <c r="E152" s="103">
        <v>9</v>
      </c>
      <c r="F152" s="102" t="s">
        <v>68</v>
      </c>
      <c r="G152" s="103">
        <v>29090</v>
      </c>
      <c r="H152" s="102" t="s">
        <v>78</v>
      </c>
      <c r="I152" s="99">
        <f>'Прил 4'!J149</f>
        <v>17192</v>
      </c>
    </row>
    <row r="153" spans="1:9">
      <c r="A153" s="50" t="s">
        <v>107</v>
      </c>
      <c r="B153" s="102" t="s">
        <v>66</v>
      </c>
      <c r="C153" s="103" t="s">
        <v>22</v>
      </c>
      <c r="D153" s="102" t="s">
        <v>140</v>
      </c>
      <c r="E153" s="103"/>
      <c r="F153" s="102"/>
      <c r="G153" s="102"/>
      <c r="H153" s="103" t="s">
        <v>141</v>
      </c>
      <c r="I153" s="98">
        <f>I154</f>
        <v>470253.77</v>
      </c>
    </row>
    <row r="154" spans="1:9">
      <c r="A154" s="51" t="s">
        <v>108</v>
      </c>
      <c r="B154" s="102" t="s">
        <v>66</v>
      </c>
      <c r="C154" s="102" t="s">
        <v>72</v>
      </c>
      <c r="D154" s="102" t="s">
        <v>140</v>
      </c>
      <c r="E154" s="103"/>
      <c r="F154" s="102"/>
      <c r="G154" s="102"/>
      <c r="H154" s="103" t="s">
        <v>141</v>
      </c>
      <c r="I154" s="99">
        <f>I155</f>
        <v>470253.77</v>
      </c>
    </row>
    <row r="155" spans="1:9">
      <c r="A155" s="45" t="s">
        <v>80</v>
      </c>
      <c r="B155" s="102" t="s">
        <v>66</v>
      </c>
      <c r="C155" s="102" t="s">
        <v>72</v>
      </c>
      <c r="D155" s="102" t="s">
        <v>81</v>
      </c>
      <c r="E155" s="103">
        <v>0</v>
      </c>
      <c r="F155" s="102" t="s">
        <v>68</v>
      </c>
      <c r="G155" s="102" t="s">
        <v>69</v>
      </c>
      <c r="H155" s="103"/>
      <c r="I155" s="99">
        <f>I156</f>
        <v>470253.77</v>
      </c>
    </row>
    <row r="156" spans="1:9">
      <c r="A156" s="45" t="s">
        <v>218</v>
      </c>
      <c r="B156" s="102" t="s">
        <v>66</v>
      </c>
      <c r="C156" s="102" t="s">
        <v>72</v>
      </c>
      <c r="D156" s="102" t="s">
        <v>81</v>
      </c>
      <c r="E156" s="103">
        <v>9</v>
      </c>
      <c r="F156" s="102" t="s">
        <v>68</v>
      </c>
      <c r="G156" s="102" t="s">
        <v>69</v>
      </c>
      <c r="H156" s="103"/>
      <c r="I156" s="99">
        <f>I157</f>
        <v>470253.77</v>
      </c>
    </row>
    <row r="157" spans="1:9" ht="47.25">
      <c r="A157" s="44" t="s">
        <v>222</v>
      </c>
      <c r="B157" s="102" t="s">
        <v>66</v>
      </c>
      <c r="C157" s="102" t="s">
        <v>72</v>
      </c>
      <c r="D157" s="102" t="s">
        <v>81</v>
      </c>
      <c r="E157" s="103">
        <v>9</v>
      </c>
      <c r="F157" s="102" t="s">
        <v>68</v>
      </c>
      <c r="G157" s="102" t="s">
        <v>109</v>
      </c>
      <c r="H157" s="103"/>
      <c r="I157" s="99">
        <f>SUM(I158:I159)</f>
        <v>470253.77</v>
      </c>
    </row>
    <row r="158" spans="1:9">
      <c r="A158" s="44" t="s">
        <v>146</v>
      </c>
      <c r="B158" s="102" t="s">
        <v>66</v>
      </c>
      <c r="C158" s="102" t="s">
        <v>72</v>
      </c>
      <c r="D158" s="102" t="s">
        <v>81</v>
      </c>
      <c r="E158" s="103">
        <v>9</v>
      </c>
      <c r="F158" s="102" t="s">
        <v>68</v>
      </c>
      <c r="G158" s="102" t="s">
        <v>109</v>
      </c>
      <c r="H158" s="103">
        <v>120</v>
      </c>
      <c r="I158" s="99">
        <f>'Прил 4'!J155</f>
        <v>470253.77</v>
      </c>
    </row>
    <row r="159" spans="1:9" ht="31.5" hidden="1">
      <c r="A159" s="45" t="s">
        <v>75</v>
      </c>
      <c r="B159" s="102" t="s">
        <v>66</v>
      </c>
      <c r="C159" s="102" t="s">
        <v>72</v>
      </c>
      <c r="D159" s="102" t="s">
        <v>81</v>
      </c>
      <c r="E159" s="103">
        <v>9</v>
      </c>
      <c r="F159" s="102" t="s">
        <v>68</v>
      </c>
      <c r="G159" s="102" t="s">
        <v>109</v>
      </c>
      <c r="H159" s="103">
        <v>240</v>
      </c>
      <c r="I159" s="99">
        <f>'Прил 4'!J156</f>
        <v>0</v>
      </c>
    </row>
    <row r="160" spans="1:9">
      <c r="A160" s="50" t="s">
        <v>110</v>
      </c>
      <c r="B160" s="102" t="s">
        <v>72</v>
      </c>
      <c r="C160" s="102"/>
      <c r="D160" s="102"/>
      <c r="E160" s="103"/>
      <c r="F160" s="102"/>
      <c r="G160" s="102"/>
      <c r="H160" s="103"/>
      <c r="I160" s="99">
        <f>I161+I174</f>
        <v>1616282.57</v>
      </c>
    </row>
    <row r="161" spans="1:9" hidden="1">
      <c r="A161" s="44" t="s">
        <v>453</v>
      </c>
      <c r="B161" s="102" t="s">
        <v>72</v>
      </c>
      <c r="C161" s="102" t="s">
        <v>103</v>
      </c>
      <c r="D161" s="102"/>
      <c r="E161" s="103"/>
      <c r="F161" s="102"/>
      <c r="G161" s="102"/>
      <c r="H161" s="103"/>
      <c r="I161" s="99">
        <f>I162</f>
        <v>0</v>
      </c>
    </row>
    <row r="162" spans="1:9" ht="78.75" hidden="1">
      <c r="A162" s="44" t="s">
        <v>223</v>
      </c>
      <c r="B162" s="102" t="s">
        <v>72</v>
      </c>
      <c r="C162" s="102" t="s">
        <v>103</v>
      </c>
      <c r="D162" s="102" t="s">
        <v>66</v>
      </c>
      <c r="E162" s="103">
        <v>0</v>
      </c>
      <c r="F162" s="102" t="s">
        <v>68</v>
      </c>
      <c r="G162" s="102" t="s">
        <v>69</v>
      </c>
      <c r="H162" s="103"/>
      <c r="I162" s="99">
        <f>I163</f>
        <v>0</v>
      </c>
    </row>
    <row r="163" spans="1:9" ht="31.5" hidden="1">
      <c r="A163" s="45" t="s">
        <v>224</v>
      </c>
      <c r="B163" s="102" t="s">
        <v>72</v>
      </c>
      <c r="C163" s="102" t="s">
        <v>103</v>
      </c>
      <c r="D163" s="102" t="s">
        <v>66</v>
      </c>
      <c r="E163" s="103">
        <v>1</v>
      </c>
      <c r="F163" s="102" t="s">
        <v>68</v>
      </c>
      <c r="G163" s="102" t="s">
        <v>69</v>
      </c>
      <c r="H163" s="103"/>
      <c r="I163" s="99">
        <f>I164+I166+I170+I172+I168</f>
        <v>0</v>
      </c>
    </row>
    <row r="164" spans="1:9" hidden="1">
      <c r="A164" s="45" t="s">
        <v>225</v>
      </c>
      <c r="B164" s="102" t="s">
        <v>72</v>
      </c>
      <c r="C164" s="102" t="s">
        <v>103</v>
      </c>
      <c r="D164" s="102" t="s">
        <v>66</v>
      </c>
      <c r="E164" s="103">
        <v>1</v>
      </c>
      <c r="F164" s="102" t="s">
        <v>68</v>
      </c>
      <c r="G164" s="102" t="s">
        <v>226</v>
      </c>
      <c r="H164" s="103"/>
      <c r="I164" s="99">
        <f>I165</f>
        <v>0</v>
      </c>
    </row>
    <row r="165" spans="1:9" ht="31.5" hidden="1">
      <c r="A165" s="45" t="s">
        <v>75</v>
      </c>
      <c r="B165" s="102" t="s">
        <v>72</v>
      </c>
      <c r="C165" s="102" t="s">
        <v>103</v>
      </c>
      <c r="D165" s="102" t="s">
        <v>66</v>
      </c>
      <c r="E165" s="103">
        <v>1</v>
      </c>
      <c r="F165" s="102" t="s">
        <v>68</v>
      </c>
      <c r="G165" s="102" t="s">
        <v>226</v>
      </c>
      <c r="H165" s="103">
        <v>240</v>
      </c>
      <c r="I165" s="99">
        <f>'Прил 4'!J162</f>
        <v>0</v>
      </c>
    </row>
    <row r="166" spans="1:9" hidden="1">
      <c r="A166" s="45" t="s">
        <v>227</v>
      </c>
      <c r="B166" s="102" t="s">
        <v>72</v>
      </c>
      <c r="C166" s="102" t="s">
        <v>103</v>
      </c>
      <c r="D166" s="102" t="s">
        <v>66</v>
      </c>
      <c r="E166" s="103">
        <v>1</v>
      </c>
      <c r="F166" s="102" t="s">
        <v>68</v>
      </c>
      <c r="G166" s="102" t="s">
        <v>228</v>
      </c>
      <c r="H166" s="103"/>
      <c r="I166" s="99">
        <f>I167</f>
        <v>0</v>
      </c>
    </row>
    <row r="167" spans="1:9" ht="31.5" hidden="1">
      <c r="A167" s="45" t="s">
        <v>75</v>
      </c>
      <c r="B167" s="102" t="s">
        <v>72</v>
      </c>
      <c r="C167" s="102" t="s">
        <v>103</v>
      </c>
      <c r="D167" s="102" t="s">
        <v>66</v>
      </c>
      <c r="E167" s="103">
        <v>1</v>
      </c>
      <c r="F167" s="102" t="s">
        <v>68</v>
      </c>
      <c r="G167" s="102" t="s">
        <v>228</v>
      </c>
      <c r="H167" s="103">
        <v>240</v>
      </c>
      <c r="I167" s="99">
        <f>'Прил 4'!J164</f>
        <v>0</v>
      </c>
    </row>
    <row r="168" spans="1:9" hidden="1">
      <c r="A168" s="45" t="s">
        <v>229</v>
      </c>
      <c r="B168" s="102" t="s">
        <v>72</v>
      </c>
      <c r="C168" s="102" t="s">
        <v>103</v>
      </c>
      <c r="D168" s="102" t="s">
        <v>66</v>
      </c>
      <c r="E168" s="103">
        <v>1</v>
      </c>
      <c r="F168" s="102" t="s">
        <v>68</v>
      </c>
      <c r="G168" s="102" t="s">
        <v>230</v>
      </c>
      <c r="H168" s="103"/>
      <c r="I168" s="99">
        <f>I169</f>
        <v>0</v>
      </c>
    </row>
    <row r="169" spans="1:9" ht="31.5" hidden="1">
      <c r="A169" s="45" t="s">
        <v>75</v>
      </c>
      <c r="B169" s="102" t="s">
        <v>72</v>
      </c>
      <c r="C169" s="102" t="s">
        <v>103</v>
      </c>
      <c r="D169" s="102" t="s">
        <v>66</v>
      </c>
      <c r="E169" s="103">
        <v>1</v>
      </c>
      <c r="F169" s="102" t="s">
        <v>68</v>
      </c>
      <c r="G169" s="102" t="s">
        <v>230</v>
      </c>
      <c r="H169" s="103">
        <v>240</v>
      </c>
      <c r="I169" s="99">
        <f>'Прил 4'!J166</f>
        <v>0</v>
      </c>
    </row>
    <row r="170" spans="1:9" ht="31.5" hidden="1">
      <c r="A170" s="45" t="s">
        <v>478</v>
      </c>
      <c r="B170" s="102" t="s">
        <v>72</v>
      </c>
      <c r="C170" s="102" t="s">
        <v>103</v>
      </c>
      <c r="D170" s="102" t="s">
        <v>66</v>
      </c>
      <c r="E170" s="103">
        <v>1</v>
      </c>
      <c r="F170" s="102" t="s">
        <v>68</v>
      </c>
      <c r="G170" s="102" t="s">
        <v>231</v>
      </c>
      <c r="H170" s="103"/>
      <c r="I170" s="99">
        <f>I171</f>
        <v>0</v>
      </c>
    </row>
    <row r="171" spans="1:9" ht="31.5" hidden="1">
      <c r="A171" s="45" t="s">
        <v>75</v>
      </c>
      <c r="B171" s="102" t="s">
        <v>72</v>
      </c>
      <c r="C171" s="102" t="s">
        <v>103</v>
      </c>
      <c r="D171" s="102" t="s">
        <v>66</v>
      </c>
      <c r="E171" s="103">
        <v>1</v>
      </c>
      <c r="F171" s="102" t="s">
        <v>68</v>
      </c>
      <c r="G171" s="102" t="s">
        <v>231</v>
      </c>
      <c r="H171" s="103">
        <v>240</v>
      </c>
      <c r="I171" s="99">
        <f>'Прил 4'!J168</f>
        <v>0</v>
      </c>
    </row>
    <row r="172" spans="1:9" hidden="1">
      <c r="A172" s="45" t="s">
        <v>232</v>
      </c>
      <c r="B172" s="102" t="s">
        <v>72</v>
      </c>
      <c r="C172" s="102" t="s">
        <v>103</v>
      </c>
      <c r="D172" s="102" t="s">
        <v>66</v>
      </c>
      <c r="E172" s="103">
        <v>1</v>
      </c>
      <c r="F172" s="102" t="s">
        <v>68</v>
      </c>
      <c r="G172" s="102" t="s">
        <v>233</v>
      </c>
      <c r="H172" s="103"/>
      <c r="I172" s="99">
        <f>I173</f>
        <v>0</v>
      </c>
    </row>
    <row r="173" spans="1:9" ht="31.5" hidden="1">
      <c r="A173" s="45" t="s">
        <v>75</v>
      </c>
      <c r="B173" s="102" t="s">
        <v>72</v>
      </c>
      <c r="C173" s="102" t="s">
        <v>103</v>
      </c>
      <c r="D173" s="102" t="s">
        <v>66</v>
      </c>
      <c r="E173" s="103">
        <v>1</v>
      </c>
      <c r="F173" s="102" t="s">
        <v>68</v>
      </c>
      <c r="G173" s="102" t="s">
        <v>233</v>
      </c>
      <c r="H173" s="103">
        <v>240</v>
      </c>
      <c r="I173" s="99">
        <f>'Прил 4'!J170</f>
        <v>0</v>
      </c>
    </row>
    <row r="174" spans="1:9" ht="31.5">
      <c r="A174" s="45" t="s">
        <v>454</v>
      </c>
      <c r="B174" s="102" t="s">
        <v>72</v>
      </c>
      <c r="C174" s="102" t="s">
        <v>91</v>
      </c>
      <c r="D174" s="102"/>
      <c r="E174" s="103"/>
      <c r="F174" s="102"/>
      <c r="G174" s="102"/>
      <c r="H174" s="103"/>
      <c r="I174" s="99">
        <f>I175+I190+I196</f>
        <v>1616282.57</v>
      </c>
    </row>
    <row r="175" spans="1:9" ht="78.75">
      <c r="A175" s="45" t="s">
        <v>223</v>
      </c>
      <c r="B175" s="102" t="s">
        <v>72</v>
      </c>
      <c r="C175" s="102" t="s">
        <v>91</v>
      </c>
      <c r="D175" s="102" t="s">
        <v>66</v>
      </c>
      <c r="E175" s="103">
        <v>0</v>
      </c>
      <c r="F175" s="102" t="s">
        <v>68</v>
      </c>
      <c r="G175" s="102" t="s">
        <v>69</v>
      </c>
      <c r="H175" s="103"/>
      <c r="I175" s="99">
        <f>I176+I179+I184+I187</f>
        <v>1009582.5700000001</v>
      </c>
    </row>
    <row r="176" spans="1:9" ht="47.25">
      <c r="A176" s="52" t="s">
        <v>234</v>
      </c>
      <c r="B176" s="102" t="s">
        <v>72</v>
      </c>
      <c r="C176" s="102" t="s">
        <v>91</v>
      </c>
      <c r="D176" s="102" t="s">
        <v>66</v>
      </c>
      <c r="E176" s="103">
        <v>2</v>
      </c>
      <c r="F176" s="102" t="s">
        <v>68</v>
      </c>
      <c r="G176" s="102" t="s">
        <v>69</v>
      </c>
      <c r="H176" s="103"/>
      <c r="I176" s="99">
        <f>I177</f>
        <v>180000</v>
      </c>
    </row>
    <row r="177" spans="1:9">
      <c r="A177" s="52" t="s">
        <v>235</v>
      </c>
      <c r="B177" s="102" t="s">
        <v>72</v>
      </c>
      <c r="C177" s="102" t="s">
        <v>91</v>
      </c>
      <c r="D177" s="102" t="s">
        <v>66</v>
      </c>
      <c r="E177" s="103">
        <v>2</v>
      </c>
      <c r="F177" s="102" t="s">
        <v>68</v>
      </c>
      <c r="G177" s="102" t="s">
        <v>236</v>
      </c>
      <c r="H177" s="103"/>
      <c r="I177" s="99">
        <f>I178</f>
        <v>180000</v>
      </c>
    </row>
    <row r="178" spans="1:9" ht="31.5">
      <c r="A178" s="45" t="s">
        <v>75</v>
      </c>
      <c r="B178" s="102" t="s">
        <v>72</v>
      </c>
      <c r="C178" s="102" t="s">
        <v>91</v>
      </c>
      <c r="D178" s="102" t="s">
        <v>66</v>
      </c>
      <c r="E178" s="103">
        <v>2</v>
      </c>
      <c r="F178" s="102" t="s">
        <v>68</v>
      </c>
      <c r="G178" s="102" t="s">
        <v>236</v>
      </c>
      <c r="H178" s="103">
        <v>240</v>
      </c>
      <c r="I178" s="99">
        <f>'Прил 4'!J175</f>
        <v>180000</v>
      </c>
    </row>
    <row r="179" spans="1:9" ht="47.25">
      <c r="A179" s="45" t="s">
        <v>237</v>
      </c>
      <c r="B179" s="102" t="s">
        <v>72</v>
      </c>
      <c r="C179" s="102" t="s">
        <v>91</v>
      </c>
      <c r="D179" s="102" t="s">
        <v>66</v>
      </c>
      <c r="E179" s="103">
        <v>3</v>
      </c>
      <c r="F179" s="102" t="s">
        <v>68</v>
      </c>
      <c r="G179" s="102" t="s">
        <v>69</v>
      </c>
      <c r="H179" s="103"/>
      <c r="I179" s="99">
        <f>I180+I182</f>
        <v>385978.6</v>
      </c>
    </row>
    <row r="180" spans="1:9" ht="31.5">
      <c r="A180" s="45" t="s">
        <v>238</v>
      </c>
      <c r="B180" s="102" t="s">
        <v>72</v>
      </c>
      <c r="C180" s="102" t="s">
        <v>91</v>
      </c>
      <c r="D180" s="102" t="s">
        <v>66</v>
      </c>
      <c r="E180" s="103">
        <v>3</v>
      </c>
      <c r="F180" s="102" t="s">
        <v>68</v>
      </c>
      <c r="G180" s="102" t="s">
        <v>239</v>
      </c>
      <c r="H180" s="103"/>
      <c r="I180" s="99">
        <f>I181</f>
        <v>385978.6</v>
      </c>
    </row>
    <row r="181" spans="1:9" ht="31.5">
      <c r="A181" s="45" t="s">
        <v>75</v>
      </c>
      <c r="B181" s="102" t="s">
        <v>72</v>
      </c>
      <c r="C181" s="102" t="s">
        <v>91</v>
      </c>
      <c r="D181" s="102" t="s">
        <v>66</v>
      </c>
      <c r="E181" s="103">
        <v>3</v>
      </c>
      <c r="F181" s="102" t="s">
        <v>68</v>
      </c>
      <c r="G181" s="102" t="s">
        <v>239</v>
      </c>
      <c r="H181" s="103">
        <v>240</v>
      </c>
      <c r="I181" s="99">
        <f>'Прил 4'!J178</f>
        <v>385978.6</v>
      </c>
    </row>
    <row r="182" spans="1:9" ht="31.5" hidden="1">
      <c r="A182" s="45" t="s">
        <v>240</v>
      </c>
      <c r="B182" s="102" t="s">
        <v>72</v>
      </c>
      <c r="C182" s="102" t="s">
        <v>103</v>
      </c>
      <c r="D182" s="102" t="s">
        <v>66</v>
      </c>
      <c r="E182" s="103">
        <v>3</v>
      </c>
      <c r="F182" s="102" t="s">
        <v>68</v>
      </c>
      <c r="G182" s="102" t="s">
        <v>241</v>
      </c>
      <c r="H182" s="103"/>
      <c r="I182" s="99">
        <f>I183</f>
        <v>0</v>
      </c>
    </row>
    <row r="183" spans="1:9" ht="31.5" hidden="1">
      <c r="A183" s="45" t="s">
        <v>75</v>
      </c>
      <c r="B183" s="102" t="s">
        <v>72</v>
      </c>
      <c r="C183" s="102" t="s">
        <v>103</v>
      </c>
      <c r="D183" s="102" t="s">
        <v>66</v>
      </c>
      <c r="E183" s="103">
        <v>3</v>
      </c>
      <c r="F183" s="102" t="s">
        <v>68</v>
      </c>
      <c r="G183" s="102" t="s">
        <v>241</v>
      </c>
      <c r="H183" s="103">
        <v>240</v>
      </c>
      <c r="I183" s="99">
        <f>'Прил 4'!J180</f>
        <v>0</v>
      </c>
    </row>
    <row r="184" spans="1:9">
      <c r="A184" s="45" t="s">
        <v>245</v>
      </c>
      <c r="B184" s="102" t="s">
        <v>72</v>
      </c>
      <c r="C184" s="102" t="s">
        <v>91</v>
      </c>
      <c r="D184" s="102" t="s">
        <v>66</v>
      </c>
      <c r="E184" s="103">
        <v>4</v>
      </c>
      <c r="F184" s="102" t="s">
        <v>68</v>
      </c>
      <c r="G184" s="102" t="s">
        <v>69</v>
      </c>
      <c r="H184" s="103"/>
      <c r="I184" s="99">
        <f>I185</f>
        <v>110000</v>
      </c>
    </row>
    <row r="185" spans="1:9">
      <c r="A185" s="45" t="s">
        <v>245</v>
      </c>
      <c r="B185" s="102" t="s">
        <v>72</v>
      </c>
      <c r="C185" s="102" t="s">
        <v>91</v>
      </c>
      <c r="D185" s="102" t="s">
        <v>66</v>
      </c>
      <c r="E185" s="103">
        <v>4</v>
      </c>
      <c r="F185" s="102" t="s">
        <v>68</v>
      </c>
      <c r="G185" s="102" t="s">
        <v>246</v>
      </c>
      <c r="H185" s="103"/>
      <c r="I185" s="99">
        <f>I186</f>
        <v>110000</v>
      </c>
    </row>
    <row r="186" spans="1:9" ht="31.5">
      <c r="A186" s="45" t="s">
        <v>75</v>
      </c>
      <c r="B186" s="102" t="s">
        <v>72</v>
      </c>
      <c r="C186" s="102" t="s">
        <v>91</v>
      </c>
      <c r="D186" s="102" t="s">
        <v>66</v>
      </c>
      <c r="E186" s="103">
        <v>4</v>
      </c>
      <c r="F186" s="102" t="s">
        <v>68</v>
      </c>
      <c r="G186" s="102" t="s">
        <v>246</v>
      </c>
      <c r="H186" s="103">
        <v>240</v>
      </c>
      <c r="I186" s="99">
        <f>'Прил 4'!J183</f>
        <v>110000</v>
      </c>
    </row>
    <row r="187" spans="1:9" ht="31.5">
      <c r="A187" s="45" t="s">
        <v>455</v>
      </c>
      <c r="B187" s="116" t="s">
        <v>72</v>
      </c>
      <c r="C187" s="116" t="s">
        <v>91</v>
      </c>
      <c r="D187" s="116" t="s">
        <v>66</v>
      </c>
      <c r="E187" s="117">
        <v>5</v>
      </c>
      <c r="F187" s="116" t="s">
        <v>68</v>
      </c>
      <c r="G187" s="116" t="s">
        <v>69</v>
      </c>
      <c r="H187" s="117"/>
      <c r="I187" s="99">
        <f>I188</f>
        <v>333603.97000000003</v>
      </c>
    </row>
    <row r="188" spans="1:9">
      <c r="A188" s="45" t="s">
        <v>456</v>
      </c>
      <c r="B188" s="116" t="s">
        <v>72</v>
      </c>
      <c r="C188" s="116" t="s">
        <v>91</v>
      </c>
      <c r="D188" s="116" t="s">
        <v>66</v>
      </c>
      <c r="E188" s="117">
        <v>5</v>
      </c>
      <c r="F188" s="116" t="s">
        <v>68</v>
      </c>
      <c r="G188" s="116" t="s">
        <v>457</v>
      </c>
      <c r="H188" s="117"/>
      <c r="I188" s="99">
        <f>I189</f>
        <v>333603.97000000003</v>
      </c>
    </row>
    <row r="189" spans="1:9" ht="31.5">
      <c r="A189" s="45" t="s">
        <v>75</v>
      </c>
      <c r="B189" s="116" t="s">
        <v>72</v>
      </c>
      <c r="C189" s="116" t="s">
        <v>91</v>
      </c>
      <c r="D189" s="116" t="s">
        <v>66</v>
      </c>
      <c r="E189" s="117">
        <v>5</v>
      </c>
      <c r="F189" s="116" t="s">
        <v>68</v>
      </c>
      <c r="G189" s="116" t="s">
        <v>457</v>
      </c>
      <c r="H189" s="117">
        <v>240</v>
      </c>
      <c r="I189" s="99">
        <f>'Прил 4'!J186</f>
        <v>333603.97000000003</v>
      </c>
    </row>
    <row r="190" spans="1:9" ht="31.5">
      <c r="A190" s="45" t="s">
        <v>242</v>
      </c>
      <c r="B190" s="102" t="s">
        <v>72</v>
      </c>
      <c r="C190" s="102" t="s">
        <v>91</v>
      </c>
      <c r="D190" s="102">
        <v>97</v>
      </c>
      <c r="E190" s="103">
        <v>0</v>
      </c>
      <c r="F190" s="102" t="s">
        <v>68</v>
      </c>
      <c r="G190" s="102" t="s">
        <v>69</v>
      </c>
      <c r="H190" s="103"/>
      <c r="I190" s="99">
        <f>I191</f>
        <v>579700</v>
      </c>
    </row>
    <row r="191" spans="1:9" ht="47.25">
      <c r="A191" s="45" t="s">
        <v>158</v>
      </c>
      <c r="B191" s="102" t="s">
        <v>72</v>
      </c>
      <c r="C191" s="102" t="s">
        <v>91</v>
      </c>
      <c r="D191" s="102">
        <v>97</v>
      </c>
      <c r="E191" s="103">
        <v>2</v>
      </c>
      <c r="F191" s="102" t="s">
        <v>68</v>
      </c>
      <c r="G191" s="102" t="s">
        <v>69</v>
      </c>
      <c r="H191" s="103"/>
      <c r="I191" s="99">
        <f>I192+I194</f>
        <v>579700</v>
      </c>
    </row>
    <row r="192" spans="1:9" ht="47.25">
      <c r="A192" s="45" t="s">
        <v>243</v>
      </c>
      <c r="B192" s="102" t="s">
        <v>72</v>
      </c>
      <c r="C192" s="102" t="s">
        <v>91</v>
      </c>
      <c r="D192" s="102" t="s">
        <v>160</v>
      </c>
      <c r="E192" s="103">
        <v>2</v>
      </c>
      <c r="F192" s="102" t="s">
        <v>68</v>
      </c>
      <c r="G192" s="102" t="s">
        <v>244</v>
      </c>
      <c r="H192" s="103"/>
      <c r="I192" s="99">
        <f>I193</f>
        <v>34300</v>
      </c>
    </row>
    <row r="193" spans="1:9">
      <c r="A193" s="48" t="s">
        <v>163</v>
      </c>
      <c r="B193" s="102" t="s">
        <v>72</v>
      </c>
      <c r="C193" s="102" t="s">
        <v>91</v>
      </c>
      <c r="D193" s="102" t="s">
        <v>160</v>
      </c>
      <c r="E193" s="103">
        <v>2</v>
      </c>
      <c r="F193" s="102" t="s">
        <v>68</v>
      </c>
      <c r="G193" s="102" t="s">
        <v>244</v>
      </c>
      <c r="H193" s="103">
        <v>540</v>
      </c>
      <c r="I193" s="99">
        <f>'Прил 4'!J190</f>
        <v>34300</v>
      </c>
    </row>
    <row r="194" spans="1:9" ht="110.25">
      <c r="A194" s="45" t="s">
        <v>458</v>
      </c>
      <c r="B194" s="102" t="s">
        <v>72</v>
      </c>
      <c r="C194" s="102" t="s">
        <v>91</v>
      </c>
      <c r="D194" s="102" t="s">
        <v>160</v>
      </c>
      <c r="E194" s="103">
        <v>2</v>
      </c>
      <c r="F194" s="102" t="s">
        <v>68</v>
      </c>
      <c r="G194" s="102" t="s">
        <v>459</v>
      </c>
      <c r="H194" s="103"/>
      <c r="I194" s="99">
        <f>I195</f>
        <v>545400</v>
      </c>
    </row>
    <row r="195" spans="1:9">
      <c r="A195" s="48" t="s">
        <v>163</v>
      </c>
      <c r="B195" s="102" t="s">
        <v>72</v>
      </c>
      <c r="C195" s="102" t="s">
        <v>91</v>
      </c>
      <c r="D195" s="102" t="s">
        <v>160</v>
      </c>
      <c r="E195" s="103">
        <v>2</v>
      </c>
      <c r="F195" s="102" t="s">
        <v>68</v>
      </c>
      <c r="G195" s="102" t="s">
        <v>459</v>
      </c>
      <c r="H195" s="103">
        <v>540</v>
      </c>
      <c r="I195" s="99">
        <f>'Прил 4'!J192</f>
        <v>545400</v>
      </c>
    </row>
    <row r="196" spans="1:9">
      <c r="A196" s="45" t="s">
        <v>80</v>
      </c>
      <c r="B196" s="122" t="s">
        <v>72</v>
      </c>
      <c r="C196" s="122" t="s">
        <v>91</v>
      </c>
      <c r="D196" s="122" t="s">
        <v>81</v>
      </c>
      <c r="E196" s="123">
        <v>9</v>
      </c>
      <c r="F196" s="122" t="s">
        <v>68</v>
      </c>
      <c r="G196" s="122" t="s">
        <v>69</v>
      </c>
      <c r="H196" s="123"/>
      <c r="I196" s="99">
        <f>I197</f>
        <v>27000</v>
      </c>
    </row>
    <row r="197" spans="1:9">
      <c r="A197" s="45" t="s">
        <v>218</v>
      </c>
      <c r="B197" s="122" t="s">
        <v>72</v>
      </c>
      <c r="C197" s="122" t="s">
        <v>91</v>
      </c>
      <c r="D197" s="122" t="s">
        <v>81</v>
      </c>
      <c r="E197" s="123">
        <v>9</v>
      </c>
      <c r="F197" s="122" t="s">
        <v>68</v>
      </c>
      <c r="G197" s="122" t="s">
        <v>69</v>
      </c>
      <c r="H197" s="123"/>
      <c r="I197" s="99">
        <f>I198</f>
        <v>27000</v>
      </c>
    </row>
    <row r="198" spans="1:9" ht="47.25">
      <c r="A198" s="45" t="s">
        <v>493</v>
      </c>
      <c r="B198" s="122" t="s">
        <v>72</v>
      </c>
      <c r="C198" s="122" t="s">
        <v>91</v>
      </c>
      <c r="D198" s="122" t="s">
        <v>81</v>
      </c>
      <c r="E198" s="123">
        <v>9</v>
      </c>
      <c r="F198" s="122" t="s">
        <v>68</v>
      </c>
      <c r="G198" s="122" t="s">
        <v>494</v>
      </c>
      <c r="H198" s="123"/>
      <c r="I198" s="99">
        <f>I199</f>
        <v>27000</v>
      </c>
    </row>
    <row r="199" spans="1:9" ht="31.5">
      <c r="A199" s="45" t="s">
        <v>75</v>
      </c>
      <c r="B199" s="122" t="s">
        <v>72</v>
      </c>
      <c r="C199" s="122" t="s">
        <v>91</v>
      </c>
      <c r="D199" s="122" t="s">
        <v>81</v>
      </c>
      <c r="E199" s="123">
        <v>9</v>
      </c>
      <c r="F199" s="122" t="s">
        <v>68</v>
      </c>
      <c r="G199" s="122" t="s">
        <v>494</v>
      </c>
      <c r="H199" s="123">
        <v>240</v>
      </c>
      <c r="I199" s="99">
        <f>'Прил 4'!J196</f>
        <v>27000</v>
      </c>
    </row>
    <row r="200" spans="1:9" ht="31.5" hidden="1">
      <c r="A200" s="45" t="s">
        <v>112</v>
      </c>
      <c r="B200" s="102" t="s">
        <v>72</v>
      </c>
      <c r="C200" s="102" t="s">
        <v>113</v>
      </c>
      <c r="D200" s="102"/>
      <c r="E200" s="103"/>
      <c r="F200" s="102"/>
      <c r="G200" s="102"/>
      <c r="H200" s="103"/>
      <c r="I200" s="99">
        <f>I201</f>
        <v>0</v>
      </c>
    </row>
    <row r="201" spans="1:9" ht="47.25" hidden="1">
      <c r="A201" s="45" t="s">
        <v>247</v>
      </c>
      <c r="B201" s="102" t="s">
        <v>72</v>
      </c>
      <c r="C201" s="102" t="s">
        <v>113</v>
      </c>
      <c r="D201" s="102" t="s">
        <v>98</v>
      </c>
      <c r="E201" s="103">
        <v>0</v>
      </c>
      <c r="F201" s="102" t="s">
        <v>68</v>
      </c>
      <c r="G201" s="102" t="s">
        <v>69</v>
      </c>
      <c r="H201" s="103"/>
      <c r="I201" s="99">
        <f>I202</f>
        <v>0</v>
      </c>
    </row>
    <row r="202" spans="1:9" hidden="1">
      <c r="A202" s="45" t="s">
        <v>248</v>
      </c>
      <c r="B202" s="102" t="s">
        <v>72</v>
      </c>
      <c r="C202" s="102" t="s">
        <v>113</v>
      </c>
      <c r="D202" s="102" t="s">
        <v>98</v>
      </c>
      <c r="E202" s="103">
        <v>0</v>
      </c>
      <c r="F202" s="102" t="s">
        <v>68</v>
      </c>
      <c r="G202" s="102" t="s">
        <v>249</v>
      </c>
      <c r="H202" s="103"/>
      <c r="I202" s="99">
        <f>I203</f>
        <v>0</v>
      </c>
    </row>
    <row r="203" spans="1:9" ht="31.5" hidden="1">
      <c r="A203" s="45" t="s">
        <v>75</v>
      </c>
      <c r="B203" s="102" t="s">
        <v>72</v>
      </c>
      <c r="C203" s="102" t="s">
        <v>113</v>
      </c>
      <c r="D203" s="102" t="s">
        <v>98</v>
      </c>
      <c r="E203" s="103">
        <v>0</v>
      </c>
      <c r="F203" s="102" t="s">
        <v>68</v>
      </c>
      <c r="G203" s="102" t="s">
        <v>249</v>
      </c>
      <c r="H203" s="103">
        <v>240</v>
      </c>
      <c r="I203" s="99">
        <f>'Прил 4'!J200</f>
        <v>0</v>
      </c>
    </row>
    <row r="204" spans="1:9">
      <c r="A204" s="50" t="s">
        <v>114</v>
      </c>
      <c r="B204" s="102" t="s">
        <v>84</v>
      </c>
      <c r="C204" s="103" t="s">
        <v>22</v>
      </c>
      <c r="D204" s="102"/>
      <c r="E204" s="103"/>
      <c r="F204" s="102"/>
      <c r="G204" s="102"/>
      <c r="H204" s="103"/>
      <c r="I204" s="99">
        <f>I205+I229+I234</f>
        <v>68120676.690000013</v>
      </c>
    </row>
    <row r="205" spans="1:9">
      <c r="A205" s="44" t="s">
        <v>117</v>
      </c>
      <c r="B205" s="102" t="s">
        <v>84</v>
      </c>
      <c r="C205" s="102" t="s">
        <v>103</v>
      </c>
      <c r="D205" s="102"/>
      <c r="E205" s="103"/>
      <c r="F205" s="102"/>
      <c r="G205" s="102"/>
      <c r="H205" s="103"/>
      <c r="I205" s="99">
        <f>I206+I225</f>
        <v>67994763.690000013</v>
      </c>
    </row>
    <row r="206" spans="1:9" ht="47.25">
      <c r="A206" s="44" t="s">
        <v>250</v>
      </c>
      <c r="B206" s="102" t="s">
        <v>84</v>
      </c>
      <c r="C206" s="102" t="s">
        <v>103</v>
      </c>
      <c r="D206" s="102" t="s">
        <v>72</v>
      </c>
      <c r="E206" s="103">
        <v>0</v>
      </c>
      <c r="F206" s="102" t="s">
        <v>68</v>
      </c>
      <c r="G206" s="102" t="s">
        <v>69</v>
      </c>
      <c r="H206" s="103"/>
      <c r="I206" s="99">
        <f>I207</f>
        <v>67864693.540000007</v>
      </c>
    </row>
    <row r="207" spans="1:9" ht="47.25">
      <c r="A207" s="45" t="s">
        <v>251</v>
      </c>
      <c r="B207" s="102" t="s">
        <v>84</v>
      </c>
      <c r="C207" s="102" t="s">
        <v>103</v>
      </c>
      <c r="D207" s="102" t="s">
        <v>72</v>
      </c>
      <c r="E207" s="103">
        <v>1</v>
      </c>
      <c r="F207" s="102" t="s">
        <v>68</v>
      </c>
      <c r="G207" s="102" t="s">
        <v>69</v>
      </c>
      <c r="H207" s="103"/>
      <c r="I207" s="99">
        <f>I208+I211+I213+I215+I217+I221+I223+I219</f>
        <v>67864693.540000007</v>
      </c>
    </row>
    <row r="208" spans="1:9">
      <c r="A208" s="45" t="s">
        <v>252</v>
      </c>
      <c r="B208" s="102" t="s">
        <v>84</v>
      </c>
      <c r="C208" s="102" t="s">
        <v>103</v>
      </c>
      <c r="D208" s="102" t="s">
        <v>72</v>
      </c>
      <c r="E208" s="103">
        <v>1</v>
      </c>
      <c r="F208" s="102" t="s">
        <v>68</v>
      </c>
      <c r="G208" s="102" t="s">
        <v>253</v>
      </c>
      <c r="H208" s="103"/>
      <c r="I208" s="99">
        <f>SUM(I209:I210)</f>
        <v>55653251.49000001</v>
      </c>
    </row>
    <row r="209" spans="1:9" ht="31.5">
      <c r="A209" s="45" t="s">
        <v>75</v>
      </c>
      <c r="B209" s="102" t="s">
        <v>84</v>
      </c>
      <c r="C209" s="102" t="s">
        <v>103</v>
      </c>
      <c r="D209" s="102" t="s">
        <v>72</v>
      </c>
      <c r="E209" s="103">
        <v>1</v>
      </c>
      <c r="F209" s="102" t="s">
        <v>68</v>
      </c>
      <c r="G209" s="102" t="s">
        <v>253</v>
      </c>
      <c r="H209" s="103">
        <v>240</v>
      </c>
      <c r="I209" s="99">
        <f>'Прил 4'!J206</f>
        <v>24457218.940000005</v>
      </c>
    </row>
    <row r="210" spans="1:9">
      <c r="A210" s="45" t="s">
        <v>102</v>
      </c>
      <c r="B210" s="102" t="s">
        <v>84</v>
      </c>
      <c r="C210" s="102" t="s">
        <v>103</v>
      </c>
      <c r="D210" s="102" t="s">
        <v>72</v>
      </c>
      <c r="E210" s="103">
        <v>1</v>
      </c>
      <c r="F210" s="102" t="s">
        <v>68</v>
      </c>
      <c r="G210" s="102" t="s">
        <v>253</v>
      </c>
      <c r="H210" s="103">
        <v>410</v>
      </c>
      <c r="I210" s="99">
        <f>'Прил 4'!J207</f>
        <v>31196032.550000001</v>
      </c>
    </row>
    <row r="211" spans="1:9" hidden="1">
      <c r="A211" s="45" t="s">
        <v>254</v>
      </c>
      <c r="B211" s="102" t="s">
        <v>84</v>
      </c>
      <c r="C211" s="102" t="s">
        <v>103</v>
      </c>
      <c r="D211" s="102" t="s">
        <v>72</v>
      </c>
      <c r="E211" s="103">
        <v>1</v>
      </c>
      <c r="F211" s="102" t="s">
        <v>68</v>
      </c>
      <c r="G211" s="102" t="s">
        <v>255</v>
      </c>
      <c r="H211" s="103"/>
      <c r="I211" s="99">
        <f>I212</f>
        <v>0</v>
      </c>
    </row>
    <row r="212" spans="1:9" ht="31.5" hidden="1">
      <c r="A212" s="45" t="s">
        <v>75</v>
      </c>
      <c r="B212" s="102" t="s">
        <v>84</v>
      </c>
      <c r="C212" s="102" t="s">
        <v>103</v>
      </c>
      <c r="D212" s="102" t="s">
        <v>72</v>
      </c>
      <c r="E212" s="103">
        <v>1</v>
      </c>
      <c r="F212" s="102" t="s">
        <v>68</v>
      </c>
      <c r="G212" s="102" t="s">
        <v>255</v>
      </c>
      <c r="H212" s="103">
        <v>240</v>
      </c>
      <c r="I212" s="99">
        <f>'Прил 4'!J209</f>
        <v>0</v>
      </c>
    </row>
    <row r="213" spans="1:9" hidden="1">
      <c r="A213" s="45" t="s">
        <v>256</v>
      </c>
      <c r="B213" s="102" t="s">
        <v>84</v>
      </c>
      <c r="C213" s="102" t="s">
        <v>103</v>
      </c>
      <c r="D213" s="102" t="s">
        <v>72</v>
      </c>
      <c r="E213" s="103">
        <v>1</v>
      </c>
      <c r="F213" s="102" t="s">
        <v>68</v>
      </c>
      <c r="G213" s="102" t="s">
        <v>257</v>
      </c>
      <c r="H213" s="103"/>
      <c r="I213" s="99">
        <f>I214</f>
        <v>0</v>
      </c>
    </row>
    <row r="214" spans="1:9" hidden="1">
      <c r="A214" s="45" t="s">
        <v>102</v>
      </c>
      <c r="B214" s="102" t="s">
        <v>84</v>
      </c>
      <c r="C214" s="102" t="s">
        <v>103</v>
      </c>
      <c r="D214" s="102" t="s">
        <v>72</v>
      </c>
      <c r="E214" s="103">
        <v>1</v>
      </c>
      <c r="F214" s="102" t="s">
        <v>68</v>
      </c>
      <c r="G214" s="102" t="s">
        <v>257</v>
      </c>
      <c r="H214" s="103">
        <v>410</v>
      </c>
      <c r="I214" s="99">
        <f>'Прил 4'!J211</f>
        <v>0</v>
      </c>
    </row>
    <row r="215" spans="1:9" ht="31.5">
      <c r="A215" s="45" t="s">
        <v>258</v>
      </c>
      <c r="B215" s="102" t="s">
        <v>84</v>
      </c>
      <c r="C215" s="102" t="s">
        <v>103</v>
      </c>
      <c r="D215" s="102" t="s">
        <v>72</v>
      </c>
      <c r="E215" s="103">
        <v>1</v>
      </c>
      <c r="F215" s="102" t="s">
        <v>68</v>
      </c>
      <c r="G215" s="102" t="s">
        <v>259</v>
      </c>
      <c r="H215" s="103"/>
      <c r="I215" s="99">
        <f>I216</f>
        <v>50000</v>
      </c>
    </row>
    <row r="216" spans="1:9" ht="31.5">
      <c r="A216" s="45" t="s">
        <v>75</v>
      </c>
      <c r="B216" s="102" t="s">
        <v>84</v>
      </c>
      <c r="C216" s="102" t="s">
        <v>103</v>
      </c>
      <c r="D216" s="102" t="s">
        <v>72</v>
      </c>
      <c r="E216" s="103">
        <v>1</v>
      </c>
      <c r="F216" s="102" t="s">
        <v>68</v>
      </c>
      <c r="G216" s="102" t="s">
        <v>259</v>
      </c>
      <c r="H216" s="103">
        <v>240</v>
      </c>
      <c r="I216" s="99">
        <f>'Прил 4'!J213</f>
        <v>50000</v>
      </c>
    </row>
    <row r="217" spans="1:9" hidden="1">
      <c r="A217" s="45" t="s">
        <v>460</v>
      </c>
      <c r="B217" s="102" t="s">
        <v>84</v>
      </c>
      <c r="C217" s="102" t="s">
        <v>103</v>
      </c>
      <c r="D217" s="102" t="s">
        <v>72</v>
      </c>
      <c r="E217" s="103">
        <v>1</v>
      </c>
      <c r="F217" s="102" t="s">
        <v>68</v>
      </c>
      <c r="G217" s="102" t="s">
        <v>461</v>
      </c>
      <c r="H217" s="103"/>
      <c r="I217" s="99">
        <f>I218</f>
        <v>0</v>
      </c>
    </row>
    <row r="218" spans="1:9" hidden="1">
      <c r="A218" s="45" t="s">
        <v>102</v>
      </c>
      <c r="B218" s="102" t="s">
        <v>84</v>
      </c>
      <c r="C218" s="102" t="s">
        <v>103</v>
      </c>
      <c r="D218" s="102" t="s">
        <v>72</v>
      </c>
      <c r="E218" s="103">
        <v>1</v>
      </c>
      <c r="F218" s="102" t="s">
        <v>68</v>
      </c>
      <c r="G218" s="102" t="s">
        <v>461</v>
      </c>
      <c r="H218" s="103">
        <v>410</v>
      </c>
      <c r="I218" s="99">
        <f>'Прил 4'!J215</f>
        <v>0</v>
      </c>
    </row>
    <row r="219" spans="1:9">
      <c r="A219" s="45" t="s">
        <v>260</v>
      </c>
      <c r="B219" s="102" t="s">
        <v>84</v>
      </c>
      <c r="C219" s="102" t="s">
        <v>103</v>
      </c>
      <c r="D219" s="102" t="s">
        <v>72</v>
      </c>
      <c r="E219" s="103">
        <v>1</v>
      </c>
      <c r="F219" s="102" t="s">
        <v>68</v>
      </c>
      <c r="G219" s="102" t="s">
        <v>261</v>
      </c>
      <c r="H219" s="103"/>
      <c r="I219" s="99">
        <f>I220</f>
        <v>9020442.1999999993</v>
      </c>
    </row>
    <row r="220" spans="1:9" ht="31.5">
      <c r="A220" s="45" t="s">
        <v>75</v>
      </c>
      <c r="B220" s="102" t="s">
        <v>84</v>
      </c>
      <c r="C220" s="102" t="s">
        <v>103</v>
      </c>
      <c r="D220" s="102" t="s">
        <v>72</v>
      </c>
      <c r="E220" s="103">
        <v>1</v>
      </c>
      <c r="F220" s="102" t="s">
        <v>68</v>
      </c>
      <c r="G220" s="102" t="s">
        <v>261</v>
      </c>
      <c r="H220" s="103">
        <v>240</v>
      </c>
      <c r="I220" s="99">
        <f>'Прил 4'!J217</f>
        <v>9020442.1999999993</v>
      </c>
    </row>
    <row r="221" spans="1:9" hidden="1">
      <c r="A221" s="45" t="s">
        <v>262</v>
      </c>
      <c r="B221" s="102" t="s">
        <v>84</v>
      </c>
      <c r="C221" s="102" t="s">
        <v>103</v>
      </c>
      <c r="D221" s="102" t="s">
        <v>72</v>
      </c>
      <c r="E221" s="103">
        <v>1</v>
      </c>
      <c r="F221" s="102" t="s">
        <v>68</v>
      </c>
      <c r="G221" s="102" t="s">
        <v>263</v>
      </c>
      <c r="H221" s="103"/>
      <c r="I221" s="99">
        <f>I222</f>
        <v>0</v>
      </c>
    </row>
    <row r="222" spans="1:9" hidden="1">
      <c r="A222" s="45" t="s">
        <v>102</v>
      </c>
      <c r="B222" s="102" t="s">
        <v>84</v>
      </c>
      <c r="C222" s="102" t="s">
        <v>103</v>
      </c>
      <c r="D222" s="102" t="s">
        <v>72</v>
      </c>
      <c r="E222" s="103">
        <v>1</v>
      </c>
      <c r="F222" s="102" t="s">
        <v>68</v>
      </c>
      <c r="G222" s="102" t="s">
        <v>263</v>
      </c>
      <c r="H222" s="103">
        <v>410</v>
      </c>
      <c r="I222" s="99">
        <f>'Прил 4'!J219</f>
        <v>0</v>
      </c>
    </row>
    <row r="223" spans="1:9">
      <c r="A223" s="45" t="s">
        <v>264</v>
      </c>
      <c r="B223" s="102" t="s">
        <v>84</v>
      </c>
      <c r="C223" s="102" t="s">
        <v>103</v>
      </c>
      <c r="D223" s="102" t="s">
        <v>72</v>
      </c>
      <c r="E223" s="103">
        <v>1</v>
      </c>
      <c r="F223" s="102" t="s">
        <v>68</v>
      </c>
      <c r="G223" s="102" t="s">
        <v>265</v>
      </c>
      <c r="H223" s="103"/>
      <c r="I223" s="99">
        <f>I224</f>
        <v>3140999.8500000006</v>
      </c>
    </row>
    <row r="224" spans="1:9" ht="31.5">
      <c r="A224" s="45" t="s">
        <v>75</v>
      </c>
      <c r="B224" s="102" t="s">
        <v>84</v>
      </c>
      <c r="C224" s="102" t="s">
        <v>103</v>
      </c>
      <c r="D224" s="102" t="s">
        <v>72</v>
      </c>
      <c r="E224" s="103">
        <v>1</v>
      </c>
      <c r="F224" s="102" t="s">
        <v>68</v>
      </c>
      <c r="G224" s="102" t="s">
        <v>265</v>
      </c>
      <c r="H224" s="103">
        <v>240</v>
      </c>
      <c r="I224" s="99">
        <f>'Прил 4'!J221</f>
        <v>3140999.8500000006</v>
      </c>
    </row>
    <row r="225" spans="1:9">
      <c r="A225" s="45" t="s">
        <v>163</v>
      </c>
      <c r="B225" s="131" t="s">
        <v>84</v>
      </c>
      <c r="C225" s="131" t="s">
        <v>103</v>
      </c>
      <c r="D225" s="131" t="s">
        <v>160</v>
      </c>
      <c r="E225" s="131" t="s">
        <v>67</v>
      </c>
      <c r="F225" s="131" t="s">
        <v>68</v>
      </c>
      <c r="G225" s="131" t="s">
        <v>69</v>
      </c>
      <c r="H225" s="131"/>
      <c r="I225" s="99">
        <f>I226</f>
        <v>130070.15</v>
      </c>
    </row>
    <row r="226" spans="1:9" ht="47.25">
      <c r="A226" s="45" t="s">
        <v>158</v>
      </c>
      <c r="B226" s="131" t="s">
        <v>84</v>
      </c>
      <c r="C226" s="131" t="s">
        <v>103</v>
      </c>
      <c r="D226" s="131" t="s">
        <v>160</v>
      </c>
      <c r="E226" s="131" t="s">
        <v>73</v>
      </c>
      <c r="F226" s="131" t="s">
        <v>68</v>
      </c>
      <c r="G226" s="131" t="s">
        <v>69</v>
      </c>
      <c r="H226" s="131"/>
      <c r="I226" s="99">
        <f>I227</f>
        <v>130070.15</v>
      </c>
    </row>
    <row r="227" spans="1:9" ht="47.25">
      <c r="A227" s="45" t="s">
        <v>516</v>
      </c>
      <c r="B227" s="131" t="s">
        <v>84</v>
      </c>
      <c r="C227" s="131" t="s">
        <v>103</v>
      </c>
      <c r="D227" s="131">
        <v>97</v>
      </c>
      <c r="E227" s="132">
        <v>2</v>
      </c>
      <c r="F227" s="131" t="s">
        <v>68</v>
      </c>
      <c r="G227" s="131" t="s">
        <v>515</v>
      </c>
      <c r="H227" s="132"/>
      <c r="I227" s="99">
        <f>I228</f>
        <v>130070.15</v>
      </c>
    </row>
    <row r="228" spans="1:9">
      <c r="A228" s="49" t="s">
        <v>163</v>
      </c>
      <c r="B228" s="131" t="s">
        <v>84</v>
      </c>
      <c r="C228" s="131" t="s">
        <v>103</v>
      </c>
      <c r="D228" s="131">
        <v>97</v>
      </c>
      <c r="E228" s="132">
        <v>2</v>
      </c>
      <c r="F228" s="131" t="s">
        <v>68</v>
      </c>
      <c r="G228" s="131" t="s">
        <v>515</v>
      </c>
      <c r="H228" s="132">
        <v>540</v>
      </c>
      <c r="I228" s="99">
        <f>'Прил 4'!J225</f>
        <v>130070.15</v>
      </c>
    </row>
    <row r="229" spans="1:9">
      <c r="A229" s="45" t="s">
        <v>118</v>
      </c>
      <c r="B229" s="102" t="s">
        <v>84</v>
      </c>
      <c r="C229" s="102" t="s">
        <v>91</v>
      </c>
      <c r="D229" s="102"/>
      <c r="E229" s="102"/>
      <c r="F229" s="102"/>
      <c r="G229" s="102"/>
      <c r="H229" s="103" t="s">
        <v>141</v>
      </c>
      <c r="I229" s="99">
        <f>I230</f>
        <v>95913</v>
      </c>
    </row>
    <row r="230" spans="1:9">
      <c r="A230" s="45" t="s">
        <v>80</v>
      </c>
      <c r="B230" s="102" t="s">
        <v>84</v>
      </c>
      <c r="C230" s="102" t="s">
        <v>91</v>
      </c>
      <c r="D230" s="102" t="s">
        <v>81</v>
      </c>
      <c r="E230" s="103">
        <v>0</v>
      </c>
      <c r="F230" s="102" t="s">
        <v>68</v>
      </c>
      <c r="G230" s="102" t="s">
        <v>69</v>
      </c>
      <c r="H230" s="103"/>
      <c r="I230" s="99">
        <f>I231</f>
        <v>95913</v>
      </c>
    </row>
    <row r="231" spans="1:9">
      <c r="A231" s="45" t="s">
        <v>218</v>
      </c>
      <c r="B231" s="102" t="s">
        <v>84</v>
      </c>
      <c r="C231" s="102" t="s">
        <v>91</v>
      </c>
      <c r="D231" s="102" t="s">
        <v>81</v>
      </c>
      <c r="E231" s="103">
        <v>9</v>
      </c>
      <c r="F231" s="102" t="s">
        <v>68</v>
      </c>
      <c r="G231" s="102" t="s">
        <v>69</v>
      </c>
      <c r="H231" s="103"/>
      <c r="I231" s="99">
        <f>I232</f>
        <v>95913</v>
      </c>
    </row>
    <row r="232" spans="1:9" ht="31.5">
      <c r="A232" s="45" t="s">
        <v>266</v>
      </c>
      <c r="B232" s="102" t="s">
        <v>84</v>
      </c>
      <c r="C232" s="102" t="s">
        <v>91</v>
      </c>
      <c r="D232" s="102" t="s">
        <v>81</v>
      </c>
      <c r="E232" s="103">
        <v>9</v>
      </c>
      <c r="F232" s="102" t="s">
        <v>68</v>
      </c>
      <c r="G232" s="102" t="s">
        <v>119</v>
      </c>
      <c r="H232" s="103"/>
      <c r="I232" s="99">
        <f>I233</f>
        <v>95913</v>
      </c>
    </row>
    <row r="233" spans="1:9" ht="31.5">
      <c r="A233" s="45" t="s">
        <v>75</v>
      </c>
      <c r="B233" s="102" t="s">
        <v>84</v>
      </c>
      <c r="C233" s="102" t="s">
        <v>91</v>
      </c>
      <c r="D233" s="102" t="s">
        <v>81</v>
      </c>
      <c r="E233" s="103">
        <v>9</v>
      </c>
      <c r="F233" s="102" t="s">
        <v>68</v>
      </c>
      <c r="G233" s="102" t="s">
        <v>119</v>
      </c>
      <c r="H233" s="103">
        <v>240</v>
      </c>
      <c r="I233" s="99">
        <f>'Прил 4'!J230</f>
        <v>95913</v>
      </c>
    </row>
    <row r="234" spans="1:9">
      <c r="A234" s="44" t="s">
        <v>120</v>
      </c>
      <c r="B234" s="102" t="s">
        <v>84</v>
      </c>
      <c r="C234" s="102" t="s">
        <v>98</v>
      </c>
      <c r="D234" s="102"/>
      <c r="E234" s="102"/>
      <c r="F234" s="102"/>
      <c r="G234" s="102"/>
      <c r="H234" s="103" t="s">
        <v>141</v>
      </c>
      <c r="I234" s="98">
        <f>I235</f>
        <v>30000</v>
      </c>
    </row>
    <row r="235" spans="1:9" ht="47.25">
      <c r="A235" s="45" t="s">
        <v>267</v>
      </c>
      <c r="B235" s="102" t="s">
        <v>84</v>
      </c>
      <c r="C235" s="102" t="s">
        <v>98</v>
      </c>
      <c r="D235" s="102" t="s">
        <v>84</v>
      </c>
      <c r="E235" s="103">
        <v>0</v>
      </c>
      <c r="F235" s="102" t="s">
        <v>68</v>
      </c>
      <c r="G235" s="102" t="s">
        <v>69</v>
      </c>
      <c r="H235" s="103"/>
      <c r="I235" s="99">
        <f>I236</f>
        <v>30000</v>
      </c>
    </row>
    <row r="236" spans="1:9">
      <c r="A236" s="45" t="s">
        <v>269</v>
      </c>
      <c r="B236" s="102" t="s">
        <v>84</v>
      </c>
      <c r="C236" s="102" t="s">
        <v>98</v>
      </c>
      <c r="D236" s="102" t="s">
        <v>84</v>
      </c>
      <c r="E236" s="103">
        <v>0</v>
      </c>
      <c r="F236" s="102" t="s">
        <v>68</v>
      </c>
      <c r="G236" s="102" t="s">
        <v>270</v>
      </c>
      <c r="H236" s="103"/>
      <c r="I236" s="99">
        <f>I237</f>
        <v>30000</v>
      </c>
    </row>
    <row r="237" spans="1:9" ht="31.5">
      <c r="A237" s="45" t="s">
        <v>268</v>
      </c>
      <c r="B237" s="102" t="s">
        <v>84</v>
      </c>
      <c r="C237" s="102" t="s">
        <v>98</v>
      </c>
      <c r="D237" s="102" t="s">
        <v>84</v>
      </c>
      <c r="E237" s="103">
        <v>0</v>
      </c>
      <c r="F237" s="102" t="s">
        <v>68</v>
      </c>
      <c r="G237" s="102" t="s">
        <v>270</v>
      </c>
      <c r="H237" s="103">
        <v>810</v>
      </c>
      <c r="I237" s="99">
        <f>'Прил 4'!J234</f>
        <v>30000</v>
      </c>
    </row>
    <row r="238" spans="1:9">
      <c r="A238" s="50" t="s">
        <v>548</v>
      </c>
      <c r="B238" s="102" t="s">
        <v>85</v>
      </c>
      <c r="C238" s="103" t="s">
        <v>22</v>
      </c>
      <c r="D238" s="102"/>
      <c r="E238" s="103"/>
      <c r="F238" s="102"/>
      <c r="G238" s="102"/>
      <c r="H238" s="103"/>
      <c r="I238" s="99">
        <f>I239+I254+I264+I317</f>
        <v>78182842.469999999</v>
      </c>
    </row>
    <row r="239" spans="1:9">
      <c r="A239" s="44" t="s">
        <v>121</v>
      </c>
      <c r="B239" s="102" t="s">
        <v>85</v>
      </c>
      <c r="C239" s="103" t="s">
        <v>65</v>
      </c>
      <c r="D239" s="102" t="s">
        <v>68</v>
      </c>
      <c r="E239" s="103">
        <v>0</v>
      </c>
      <c r="F239" s="102" t="s">
        <v>68</v>
      </c>
      <c r="G239" s="102" t="s">
        <v>69</v>
      </c>
      <c r="H239" s="103"/>
      <c r="I239" s="99">
        <f>I240+I250</f>
        <v>4739908.93</v>
      </c>
    </row>
    <row r="240" spans="1:9" ht="47.25">
      <c r="A240" s="45" t="s">
        <v>271</v>
      </c>
      <c r="B240" s="102" t="s">
        <v>85</v>
      </c>
      <c r="C240" s="102" t="s">
        <v>65</v>
      </c>
      <c r="D240" s="102" t="s">
        <v>85</v>
      </c>
      <c r="E240" s="103">
        <v>0</v>
      </c>
      <c r="F240" s="102" t="s">
        <v>68</v>
      </c>
      <c r="G240" s="102" t="s">
        <v>69</v>
      </c>
      <c r="H240" s="103"/>
      <c r="I240" s="99">
        <f>I241+I244+I247</f>
        <v>3650000</v>
      </c>
    </row>
    <row r="241" spans="1:9">
      <c r="A241" s="45" t="s">
        <v>272</v>
      </c>
      <c r="B241" s="102" t="s">
        <v>85</v>
      </c>
      <c r="C241" s="102" t="s">
        <v>65</v>
      </c>
      <c r="D241" s="102" t="s">
        <v>85</v>
      </c>
      <c r="E241" s="103">
        <v>1</v>
      </c>
      <c r="F241" s="102" t="s">
        <v>68</v>
      </c>
      <c r="G241" s="102" t="s">
        <v>69</v>
      </c>
      <c r="H241" s="103"/>
      <c r="I241" s="99">
        <f>I242</f>
        <v>50000</v>
      </c>
    </row>
    <row r="242" spans="1:9">
      <c r="A242" s="45" t="s">
        <v>273</v>
      </c>
      <c r="B242" s="102" t="s">
        <v>85</v>
      </c>
      <c r="C242" s="102" t="s">
        <v>65</v>
      </c>
      <c r="D242" s="102" t="s">
        <v>85</v>
      </c>
      <c r="E242" s="103">
        <v>1</v>
      </c>
      <c r="F242" s="102" t="s">
        <v>68</v>
      </c>
      <c r="G242" s="102" t="s">
        <v>274</v>
      </c>
      <c r="H242" s="103"/>
      <c r="I242" s="99">
        <f>I243</f>
        <v>50000</v>
      </c>
    </row>
    <row r="243" spans="1:9" ht="31.5">
      <c r="A243" s="45" t="s">
        <v>75</v>
      </c>
      <c r="B243" s="102" t="s">
        <v>85</v>
      </c>
      <c r="C243" s="102" t="s">
        <v>65</v>
      </c>
      <c r="D243" s="102" t="s">
        <v>85</v>
      </c>
      <c r="E243" s="103">
        <v>1</v>
      </c>
      <c r="F243" s="102" t="s">
        <v>68</v>
      </c>
      <c r="G243" s="102" t="s">
        <v>274</v>
      </c>
      <c r="H243" s="103">
        <v>240</v>
      </c>
      <c r="I243" s="99">
        <f>'Прил 4'!J240</f>
        <v>50000</v>
      </c>
    </row>
    <row r="244" spans="1:9" hidden="1">
      <c r="A244" s="45" t="s">
        <v>504</v>
      </c>
      <c r="B244" s="128" t="s">
        <v>85</v>
      </c>
      <c r="C244" s="128" t="s">
        <v>65</v>
      </c>
      <c r="D244" s="128" t="s">
        <v>85</v>
      </c>
      <c r="E244" s="129">
        <v>3</v>
      </c>
      <c r="F244" s="128" t="s">
        <v>68</v>
      </c>
      <c r="G244" s="128" t="s">
        <v>69</v>
      </c>
      <c r="H244" s="129"/>
      <c r="I244" s="99">
        <f>I245</f>
        <v>0</v>
      </c>
    </row>
    <row r="245" spans="1:9" hidden="1">
      <c r="A245" s="45" t="s">
        <v>269</v>
      </c>
      <c r="B245" s="128" t="s">
        <v>85</v>
      </c>
      <c r="C245" s="128" t="s">
        <v>65</v>
      </c>
      <c r="D245" s="128" t="s">
        <v>85</v>
      </c>
      <c r="E245" s="129">
        <v>3</v>
      </c>
      <c r="F245" s="128" t="s">
        <v>68</v>
      </c>
      <c r="G245" s="128" t="s">
        <v>270</v>
      </c>
      <c r="H245" s="54"/>
      <c r="I245" s="99">
        <f>I246</f>
        <v>0</v>
      </c>
    </row>
    <row r="246" spans="1:9" ht="47.25" hidden="1">
      <c r="A246" s="45" t="s">
        <v>503</v>
      </c>
      <c r="B246" s="128" t="s">
        <v>85</v>
      </c>
      <c r="C246" s="128" t="s">
        <v>65</v>
      </c>
      <c r="D246" s="128" t="s">
        <v>85</v>
      </c>
      <c r="E246" s="129">
        <v>3</v>
      </c>
      <c r="F246" s="128" t="s">
        <v>68</v>
      </c>
      <c r="G246" s="128" t="s">
        <v>270</v>
      </c>
      <c r="H246" s="54">
        <v>810</v>
      </c>
      <c r="I246" s="99">
        <f>'Прил 4'!J243</f>
        <v>0</v>
      </c>
    </row>
    <row r="247" spans="1:9" ht="31.5">
      <c r="A247" s="45" t="s">
        <v>276</v>
      </c>
      <c r="B247" s="102" t="s">
        <v>85</v>
      </c>
      <c r="C247" s="102" t="s">
        <v>65</v>
      </c>
      <c r="D247" s="102" t="s">
        <v>85</v>
      </c>
      <c r="E247" s="103">
        <v>6</v>
      </c>
      <c r="F247" s="102" t="s">
        <v>68</v>
      </c>
      <c r="G247" s="102" t="s">
        <v>69</v>
      </c>
      <c r="H247" s="103"/>
      <c r="I247" s="99">
        <f>I248</f>
        <v>3600000</v>
      </c>
    </row>
    <row r="248" spans="1:9">
      <c r="A248" s="45" t="s">
        <v>277</v>
      </c>
      <c r="B248" s="102" t="s">
        <v>85</v>
      </c>
      <c r="C248" s="102" t="s">
        <v>65</v>
      </c>
      <c r="D248" s="102" t="s">
        <v>85</v>
      </c>
      <c r="E248" s="103">
        <v>6</v>
      </c>
      <c r="F248" s="102" t="s">
        <v>68</v>
      </c>
      <c r="G248" s="102" t="s">
        <v>278</v>
      </c>
      <c r="H248" s="103"/>
      <c r="I248" s="99">
        <f>I249</f>
        <v>3600000</v>
      </c>
    </row>
    <row r="249" spans="1:9">
      <c r="A249" s="45" t="s">
        <v>102</v>
      </c>
      <c r="B249" s="102" t="s">
        <v>85</v>
      </c>
      <c r="C249" s="102" t="s">
        <v>65</v>
      </c>
      <c r="D249" s="102" t="s">
        <v>85</v>
      </c>
      <c r="E249" s="103">
        <v>6</v>
      </c>
      <c r="F249" s="102" t="s">
        <v>68</v>
      </c>
      <c r="G249" s="102" t="s">
        <v>278</v>
      </c>
      <c r="H249" s="103">
        <v>410</v>
      </c>
      <c r="I249" s="99">
        <f>'Прил 4'!J246</f>
        <v>3600000</v>
      </c>
    </row>
    <row r="250" spans="1:9">
      <c r="A250" s="45" t="s">
        <v>80</v>
      </c>
      <c r="B250" s="102" t="s">
        <v>85</v>
      </c>
      <c r="C250" s="103" t="s">
        <v>65</v>
      </c>
      <c r="D250" s="102" t="s">
        <v>81</v>
      </c>
      <c r="E250" s="103">
        <v>0</v>
      </c>
      <c r="F250" s="102" t="s">
        <v>68</v>
      </c>
      <c r="G250" s="102" t="s">
        <v>69</v>
      </c>
      <c r="H250" s="103"/>
      <c r="I250" s="99">
        <f>I251</f>
        <v>1089908.93</v>
      </c>
    </row>
    <row r="251" spans="1:9">
      <c r="A251" s="45" t="s">
        <v>218</v>
      </c>
      <c r="B251" s="102" t="s">
        <v>85</v>
      </c>
      <c r="C251" s="103" t="s">
        <v>65</v>
      </c>
      <c r="D251" s="102" t="s">
        <v>81</v>
      </c>
      <c r="E251" s="103">
        <v>9</v>
      </c>
      <c r="F251" s="102" t="s">
        <v>68</v>
      </c>
      <c r="G251" s="102" t="s">
        <v>69</v>
      </c>
      <c r="H251" s="103"/>
      <c r="I251" s="99">
        <f>I252</f>
        <v>1089908.93</v>
      </c>
    </row>
    <row r="252" spans="1:9" ht="31.5">
      <c r="A252" s="45" t="s">
        <v>279</v>
      </c>
      <c r="B252" s="102" t="s">
        <v>85</v>
      </c>
      <c r="C252" s="103" t="s">
        <v>65</v>
      </c>
      <c r="D252" s="102" t="s">
        <v>81</v>
      </c>
      <c r="E252" s="103">
        <v>9</v>
      </c>
      <c r="F252" s="102" t="s">
        <v>68</v>
      </c>
      <c r="G252" s="102" t="s">
        <v>280</v>
      </c>
      <c r="H252" s="103"/>
      <c r="I252" s="99">
        <f>I253</f>
        <v>1089908.93</v>
      </c>
    </row>
    <row r="253" spans="1:9" ht="31.5">
      <c r="A253" s="45" t="s">
        <v>75</v>
      </c>
      <c r="B253" s="102" t="s">
        <v>85</v>
      </c>
      <c r="C253" s="103" t="s">
        <v>65</v>
      </c>
      <c r="D253" s="102" t="s">
        <v>81</v>
      </c>
      <c r="E253" s="103">
        <v>9</v>
      </c>
      <c r="F253" s="102" t="s">
        <v>68</v>
      </c>
      <c r="G253" s="102" t="s">
        <v>280</v>
      </c>
      <c r="H253" s="103">
        <v>240</v>
      </c>
      <c r="I253" s="99">
        <f>'Прил 4'!J250</f>
        <v>1089908.93</v>
      </c>
    </row>
    <row r="254" spans="1:9" hidden="1">
      <c r="A254" s="44" t="s">
        <v>122</v>
      </c>
      <c r="B254" s="102" t="s">
        <v>85</v>
      </c>
      <c r="C254" s="102" t="s">
        <v>66</v>
      </c>
      <c r="D254" s="102"/>
      <c r="E254" s="103"/>
      <c r="F254" s="102"/>
      <c r="G254" s="102"/>
      <c r="H254" s="53"/>
      <c r="I254" s="99">
        <f>I255+I260</f>
        <v>0</v>
      </c>
    </row>
    <row r="255" spans="1:9" ht="47.25" hidden="1">
      <c r="A255" s="45" t="s">
        <v>271</v>
      </c>
      <c r="B255" s="102" t="s">
        <v>85</v>
      </c>
      <c r="C255" s="102" t="s">
        <v>66</v>
      </c>
      <c r="D255" s="102" t="s">
        <v>85</v>
      </c>
      <c r="E255" s="103">
        <v>0</v>
      </c>
      <c r="F255" s="102" t="s">
        <v>68</v>
      </c>
      <c r="G255" s="102" t="s">
        <v>69</v>
      </c>
      <c r="H255" s="103"/>
      <c r="I255" s="99">
        <f>I256</f>
        <v>0</v>
      </c>
    </row>
    <row r="256" spans="1:9" hidden="1">
      <c r="A256" s="45" t="s">
        <v>439</v>
      </c>
      <c r="B256" s="102" t="s">
        <v>85</v>
      </c>
      <c r="C256" s="102" t="s">
        <v>66</v>
      </c>
      <c r="D256" s="102" t="s">
        <v>85</v>
      </c>
      <c r="E256" s="103">
        <v>4</v>
      </c>
      <c r="F256" s="102" t="s">
        <v>68</v>
      </c>
      <c r="G256" s="102" t="s">
        <v>69</v>
      </c>
      <c r="H256" s="53"/>
      <c r="I256" s="99">
        <f>I257</f>
        <v>0</v>
      </c>
    </row>
    <row r="257" spans="1:9" hidden="1">
      <c r="A257" s="44" t="s">
        <v>462</v>
      </c>
      <c r="B257" s="102" t="s">
        <v>85</v>
      </c>
      <c r="C257" s="102" t="s">
        <v>66</v>
      </c>
      <c r="D257" s="102" t="s">
        <v>85</v>
      </c>
      <c r="E257" s="103">
        <v>4</v>
      </c>
      <c r="F257" s="102" t="s">
        <v>68</v>
      </c>
      <c r="G257" s="102" t="s">
        <v>463</v>
      </c>
      <c r="H257" s="53"/>
      <c r="I257" s="99">
        <f>SUM(I258:I259)</f>
        <v>0</v>
      </c>
    </row>
    <row r="258" spans="1:9" hidden="1">
      <c r="A258" s="45" t="s">
        <v>102</v>
      </c>
      <c r="B258" s="102" t="s">
        <v>85</v>
      </c>
      <c r="C258" s="102" t="s">
        <v>66</v>
      </c>
      <c r="D258" s="102" t="s">
        <v>85</v>
      </c>
      <c r="E258" s="103">
        <v>4</v>
      </c>
      <c r="F258" s="102" t="s">
        <v>68</v>
      </c>
      <c r="G258" s="54">
        <v>29350</v>
      </c>
      <c r="H258" s="54">
        <v>410</v>
      </c>
      <c r="I258" s="99">
        <f>'Прил 4'!J255</f>
        <v>0</v>
      </c>
    </row>
    <row r="259" spans="1:9" ht="31.5" hidden="1">
      <c r="A259" s="45" t="s">
        <v>75</v>
      </c>
      <c r="B259" s="102" t="s">
        <v>85</v>
      </c>
      <c r="C259" s="102" t="s">
        <v>66</v>
      </c>
      <c r="D259" s="102" t="s">
        <v>85</v>
      </c>
      <c r="E259" s="103">
        <v>4</v>
      </c>
      <c r="F259" s="102" t="s">
        <v>68</v>
      </c>
      <c r="G259" s="54">
        <v>29350</v>
      </c>
      <c r="H259" s="54">
        <v>240</v>
      </c>
      <c r="I259" s="99">
        <f>'Прил 4'!J256</f>
        <v>0</v>
      </c>
    </row>
    <row r="260" spans="1:9" hidden="1">
      <c r="A260" s="44" t="s">
        <v>94</v>
      </c>
      <c r="B260" s="102" t="s">
        <v>85</v>
      </c>
      <c r="C260" s="102" t="s">
        <v>66</v>
      </c>
      <c r="D260" s="102">
        <v>94</v>
      </c>
      <c r="E260" s="103">
        <v>0</v>
      </c>
      <c r="F260" s="102" t="s">
        <v>68</v>
      </c>
      <c r="G260" s="102" t="s">
        <v>69</v>
      </c>
      <c r="H260" s="54"/>
      <c r="I260" s="99">
        <f>I261</f>
        <v>0</v>
      </c>
    </row>
    <row r="261" spans="1:9" hidden="1">
      <c r="A261" s="44" t="s">
        <v>175</v>
      </c>
      <c r="B261" s="102" t="s">
        <v>85</v>
      </c>
      <c r="C261" s="102" t="s">
        <v>66</v>
      </c>
      <c r="D261" s="102">
        <v>94</v>
      </c>
      <c r="E261" s="103">
        <v>1</v>
      </c>
      <c r="F261" s="102" t="s">
        <v>68</v>
      </c>
      <c r="G261" s="102" t="s">
        <v>69</v>
      </c>
      <c r="H261" s="54"/>
      <c r="I261" s="99">
        <f>I262</f>
        <v>0</v>
      </c>
    </row>
    <row r="262" spans="1:9" hidden="1">
      <c r="A262" s="44" t="s">
        <v>175</v>
      </c>
      <c r="B262" s="102" t="s">
        <v>85</v>
      </c>
      <c r="C262" s="102" t="s">
        <v>66</v>
      </c>
      <c r="D262" s="102">
        <v>94</v>
      </c>
      <c r="E262" s="103">
        <v>1</v>
      </c>
      <c r="F262" s="102" t="s">
        <v>68</v>
      </c>
      <c r="G262" s="102" t="s">
        <v>176</v>
      </c>
      <c r="H262" s="54"/>
      <c r="I262" s="99">
        <f>I263</f>
        <v>0</v>
      </c>
    </row>
    <row r="263" spans="1:9" ht="31.5" hidden="1">
      <c r="A263" s="45" t="s">
        <v>75</v>
      </c>
      <c r="B263" s="102" t="s">
        <v>85</v>
      </c>
      <c r="C263" s="102" t="s">
        <v>66</v>
      </c>
      <c r="D263" s="102">
        <v>94</v>
      </c>
      <c r="E263" s="103">
        <v>1</v>
      </c>
      <c r="F263" s="102" t="s">
        <v>68</v>
      </c>
      <c r="G263" s="102" t="s">
        <v>176</v>
      </c>
      <c r="H263" s="54">
        <v>240</v>
      </c>
      <c r="I263" s="99">
        <f>'Прил 4'!J260</f>
        <v>0</v>
      </c>
    </row>
    <row r="264" spans="1:9">
      <c r="A264" s="44" t="s">
        <v>123</v>
      </c>
      <c r="B264" s="102" t="s">
        <v>85</v>
      </c>
      <c r="C264" s="103" t="s">
        <v>72</v>
      </c>
      <c r="D264" s="102" t="s">
        <v>140</v>
      </c>
      <c r="E264" s="103"/>
      <c r="F264" s="102"/>
      <c r="G264" s="102"/>
      <c r="H264" s="103"/>
      <c r="I264" s="98">
        <f>I265+I302+I313</f>
        <v>52681330.399999999</v>
      </c>
    </row>
    <row r="265" spans="1:9" ht="47.25">
      <c r="A265" s="44" t="s">
        <v>250</v>
      </c>
      <c r="B265" s="102" t="s">
        <v>85</v>
      </c>
      <c r="C265" s="102" t="s">
        <v>72</v>
      </c>
      <c r="D265" s="102" t="s">
        <v>72</v>
      </c>
      <c r="E265" s="103">
        <v>0</v>
      </c>
      <c r="F265" s="102" t="s">
        <v>68</v>
      </c>
      <c r="G265" s="102" t="s">
        <v>69</v>
      </c>
      <c r="H265" s="103"/>
      <c r="I265" s="99">
        <f>I266+I273</f>
        <v>51969868.359999999</v>
      </c>
    </row>
    <row r="266" spans="1:9" ht="31.5">
      <c r="A266" s="45" t="s">
        <v>281</v>
      </c>
      <c r="B266" s="102" t="s">
        <v>85</v>
      </c>
      <c r="C266" s="102" t="s">
        <v>72</v>
      </c>
      <c r="D266" s="102" t="s">
        <v>72</v>
      </c>
      <c r="E266" s="103">
        <v>2</v>
      </c>
      <c r="F266" s="102" t="s">
        <v>68</v>
      </c>
      <c r="G266" s="102" t="s">
        <v>69</v>
      </c>
      <c r="H266" s="103"/>
      <c r="I266" s="99">
        <f>I267+I269+I271</f>
        <v>10010579.02</v>
      </c>
    </row>
    <row r="267" spans="1:9" hidden="1">
      <c r="A267" s="45" t="s">
        <v>282</v>
      </c>
      <c r="B267" s="102" t="s">
        <v>85</v>
      </c>
      <c r="C267" s="102" t="s">
        <v>72</v>
      </c>
      <c r="D267" s="102" t="s">
        <v>72</v>
      </c>
      <c r="E267" s="103">
        <v>2</v>
      </c>
      <c r="F267" s="102" t="s">
        <v>68</v>
      </c>
      <c r="G267" s="102" t="s">
        <v>275</v>
      </c>
      <c r="H267" s="103"/>
      <c r="I267" s="99">
        <f>I268</f>
        <v>0</v>
      </c>
    </row>
    <row r="268" spans="1:9" hidden="1">
      <c r="A268" s="45" t="s">
        <v>102</v>
      </c>
      <c r="B268" s="102" t="s">
        <v>85</v>
      </c>
      <c r="C268" s="102" t="s">
        <v>72</v>
      </c>
      <c r="D268" s="102" t="s">
        <v>72</v>
      </c>
      <c r="E268" s="103">
        <v>2</v>
      </c>
      <c r="F268" s="102" t="s">
        <v>68</v>
      </c>
      <c r="G268" s="102" t="s">
        <v>275</v>
      </c>
      <c r="H268" s="103">
        <v>410</v>
      </c>
      <c r="I268" s="99">
        <f>'Прил 4'!J265</f>
        <v>0</v>
      </c>
    </row>
    <row r="269" spans="1:9">
      <c r="A269" s="45" t="s">
        <v>283</v>
      </c>
      <c r="B269" s="102" t="s">
        <v>85</v>
      </c>
      <c r="C269" s="102" t="s">
        <v>72</v>
      </c>
      <c r="D269" s="102" t="s">
        <v>72</v>
      </c>
      <c r="E269" s="103">
        <v>2</v>
      </c>
      <c r="F269" s="102" t="s">
        <v>68</v>
      </c>
      <c r="G269" s="102" t="s">
        <v>284</v>
      </c>
      <c r="H269" s="103"/>
      <c r="I269" s="99">
        <f>I270</f>
        <v>7010579.0199999996</v>
      </c>
    </row>
    <row r="270" spans="1:9" ht="31.5">
      <c r="A270" s="45" t="s">
        <v>75</v>
      </c>
      <c r="B270" s="102" t="s">
        <v>85</v>
      </c>
      <c r="C270" s="102" t="s">
        <v>72</v>
      </c>
      <c r="D270" s="102" t="s">
        <v>72</v>
      </c>
      <c r="E270" s="103">
        <v>2</v>
      </c>
      <c r="F270" s="102" t="s">
        <v>68</v>
      </c>
      <c r="G270" s="102" t="s">
        <v>284</v>
      </c>
      <c r="H270" s="103">
        <v>240</v>
      </c>
      <c r="I270" s="99">
        <f>'Прил 4'!J267</f>
        <v>7010579.0199999996</v>
      </c>
    </row>
    <row r="271" spans="1:9">
      <c r="A271" s="45" t="s">
        <v>285</v>
      </c>
      <c r="B271" s="102" t="s">
        <v>85</v>
      </c>
      <c r="C271" s="102" t="s">
        <v>72</v>
      </c>
      <c r="D271" s="102" t="s">
        <v>72</v>
      </c>
      <c r="E271" s="103">
        <v>2</v>
      </c>
      <c r="F271" s="102" t="s">
        <v>68</v>
      </c>
      <c r="G271" s="102" t="s">
        <v>286</v>
      </c>
      <c r="H271" s="103"/>
      <c r="I271" s="99">
        <f>I272</f>
        <v>3000000</v>
      </c>
    </row>
    <row r="272" spans="1:9" ht="31.5">
      <c r="A272" s="45" t="s">
        <v>75</v>
      </c>
      <c r="B272" s="102" t="s">
        <v>85</v>
      </c>
      <c r="C272" s="102" t="s">
        <v>72</v>
      </c>
      <c r="D272" s="102" t="s">
        <v>72</v>
      </c>
      <c r="E272" s="103">
        <v>2</v>
      </c>
      <c r="F272" s="102" t="s">
        <v>68</v>
      </c>
      <c r="G272" s="102" t="s">
        <v>286</v>
      </c>
      <c r="H272" s="103">
        <v>240</v>
      </c>
      <c r="I272" s="99">
        <f>'Прил 4'!J269</f>
        <v>3000000</v>
      </c>
    </row>
    <row r="273" spans="1:9" ht="31.5">
      <c r="A273" s="45" t="s">
        <v>287</v>
      </c>
      <c r="B273" s="102" t="s">
        <v>85</v>
      </c>
      <c r="C273" s="102" t="s">
        <v>72</v>
      </c>
      <c r="D273" s="102" t="s">
        <v>72</v>
      </c>
      <c r="E273" s="103">
        <v>3</v>
      </c>
      <c r="F273" s="102" t="s">
        <v>68</v>
      </c>
      <c r="G273" s="102" t="s">
        <v>69</v>
      </c>
      <c r="H273" s="103"/>
      <c r="I273" s="99">
        <f>I274+I276+I279+I281+I283+I286+I288+I290+I292+I294+I296+I298+I300</f>
        <v>41959289.339999996</v>
      </c>
    </row>
    <row r="274" spans="1:9">
      <c r="A274" s="45" t="s">
        <v>175</v>
      </c>
      <c r="B274" s="131" t="s">
        <v>85</v>
      </c>
      <c r="C274" s="131" t="s">
        <v>72</v>
      </c>
      <c r="D274" s="131" t="s">
        <v>72</v>
      </c>
      <c r="E274" s="132">
        <v>3</v>
      </c>
      <c r="F274" s="131" t="s">
        <v>68</v>
      </c>
      <c r="G274" s="131" t="s">
        <v>176</v>
      </c>
      <c r="H274" s="132"/>
      <c r="I274" s="99">
        <f>I275</f>
        <v>3992952.44</v>
      </c>
    </row>
    <row r="275" spans="1:9" ht="31.5">
      <c r="A275" s="45" t="s">
        <v>75</v>
      </c>
      <c r="B275" s="131" t="s">
        <v>85</v>
      </c>
      <c r="C275" s="131" t="s">
        <v>72</v>
      </c>
      <c r="D275" s="131" t="s">
        <v>72</v>
      </c>
      <c r="E275" s="132">
        <v>3</v>
      </c>
      <c r="F275" s="131" t="s">
        <v>68</v>
      </c>
      <c r="G275" s="131" t="s">
        <v>176</v>
      </c>
      <c r="H275" s="132">
        <v>240</v>
      </c>
      <c r="I275" s="99">
        <f>'Прил 4'!J272</f>
        <v>3992952.44</v>
      </c>
    </row>
    <row r="276" spans="1:9">
      <c r="A276" s="45" t="s">
        <v>288</v>
      </c>
      <c r="B276" s="102" t="s">
        <v>85</v>
      </c>
      <c r="C276" s="102" t="s">
        <v>72</v>
      </c>
      <c r="D276" s="102" t="s">
        <v>72</v>
      </c>
      <c r="E276" s="103">
        <v>3</v>
      </c>
      <c r="F276" s="102" t="s">
        <v>68</v>
      </c>
      <c r="G276" s="102" t="s">
        <v>289</v>
      </c>
      <c r="H276" s="103"/>
      <c r="I276" s="99">
        <f>SUM(I277:I278)</f>
        <v>300000</v>
      </c>
    </row>
    <row r="277" spans="1:9" ht="31.5">
      <c r="A277" s="45" t="s">
        <v>75</v>
      </c>
      <c r="B277" s="102" t="s">
        <v>85</v>
      </c>
      <c r="C277" s="102" t="s">
        <v>72</v>
      </c>
      <c r="D277" s="102" t="s">
        <v>72</v>
      </c>
      <c r="E277" s="103">
        <v>3</v>
      </c>
      <c r="F277" s="102" t="s">
        <v>68</v>
      </c>
      <c r="G277" s="102" t="s">
        <v>289</v>
      </c>
      <c r="H277" s="103">
        <v>240</v>
      </c>
      <c r="I277" s="99">
        <f>'Прил 4'!J274</f>
        <v>300000</v>
      </c>
    </row>
    <row r="278" spans="1:9" hidden="1">
      <c r="A278" s="45" t="s">
        <v>92</v>
      </c>
      <c r="B278" s="102" t="s">
        <v>85</v>
      </c>
      <c r="C278" s="102" t="s">
        <v>72</v>
      </c>
      <c r="D278" s="102" t="s">
        <v>72</v>
      </c>
      <c r="E278" s="103">
        <v>3</v>
      </c>
      <c r="F278" s="102" t="s">
        <v>68</v>
      </c>
      <c r="G278" s="102" t="s">
        <v>289</v>
      </c>
      <c r="H278" s="103">
        <v>350</v>
      </c>
      <c r="I278" s="99">
        <f>'Прил 4'!J275</f>
        <v>0</v>
      </c>
    </row>
    <row r="279" spans="1:9">
      <c r="A279" s="45" t="s">
        <v>290</v>
      </c>
      <c r="B279" s="102" t="s">
        <v>85</v>
      </c>
      <c r="C279" s="102" t="s">
        <v>72</v>
      </c>
      <c r="D279" s="102" t="s">
        <v>72</v>
      </c>
      <c r="E279" s="103">
        <v>3</v>
      </c>
      <c r="F279" s="102" t="s">
        <v>68</v>
      </c>
      <c r="G279" s="102" t="s">
        <v>291</v>
      </c>
      <c r="H279" s="103"/>
      <c r="I279" s="99">
        <f>I280</f>
        <v>600000</v>
      </c>
    </row>
    <row r="280" spans="1:9" ht="31.5">
      <c r="A280" s="45" t="s">
        <v>75</v>
      </c>
      <c r="B280" s="102" t="s">
        <v>85</v>
      </c>
      <c r="C280" s="102" t="s">
        <v>72</v>
      </c>
      <c r="D280" s="102" t="s">
        <v>72</v>
      </c>
      <c r="E280" s="103">
        <v>3</v>
      </c>
      <c r="F280" s="102" t="s">
        <v>68</v>
      </c>
      <c r="G280" s="102" t="s">
        <v>291</v>
      </c>
      <c r="H280" s="103">
        <v>240</v>
      </c>
      <c r="I280" s="99">
        <f>'Прил 4'!J277</f>
        <v>600000</v>
      </c>
    </row>
    <row r="281" spans="1:9">
      <c r="A281" s="45" t="s">
        <v>292</v>
      </c>
      <c r="B281" s="102" t="s">
        <v>85</v>
      </c>
      <c r="C281" s="102" t="s">
        <v>72</v>
      </c>
      <c r="D281" s="102" t="s">
        <v>72</v>
      </c>
      <c r="E281" s="103">
        <v>3</v>
      </c>
      <c r="F281" s="102" t="s">
        <v>68</v>
      </c>
      <c r="G281" s="103">
        <v>29220</v>
      </c>
      <c r="H281" s="103"/>
      <c r="I281" s="99">
        <f>I282</f>
        <v>1210726.3999999999</v>
      </c>
    </row>
    <row r="282" spans="1:9" ht="31.5">
      <c r="A282" s="45" t="s">
        <v>75</v>
      </c>
      <c r="B282" s="102" t="s">
        <v>85</v>
      </c>
      <c r="C282" s="102" t="s">
        <v>72</v>
      </c>
      <c r="D282" s="102" t="s">
        <v>72</v>
      </c>
      <c r="E282" s="103">
        <v>3</v>
      </c>
      <c r="F282" s="102" t="s">
        <v>68</v>
      </c>
      <c r="G282" s="103">
        <v>29220</v>
      </c>
      <c r="H282" s="103">
        <v>240</v>
      </c>
      <c r="I282" s="99">
        <f>'Прил 4'!J279</f>
        <v>1210726.3999999999</v>
      </c>
    </row>
    <row r="283" spans="1:9">
      <c r="A283" s="45" t="s">
        <v>293</v>
      </c>
      <c r="B283" s="102" t="s">
        <v>85</v>
      </c>
      <c r="C283" s="102" t="s">
        <v>72</v>
      </c>
      <c r="D283" s="102" t="s">
        <v>72</v>
      </c>
      <c r="E283" s="103">
        <v>3</v>
      </c>
      <c r="F283" s="102" t="s">
        <v>68</v>
      </c>
      <c r="G283" s="102" t="s">
        <v>294</v>
      </c>
      <c r="H283" s="103"/>
      <c r="I283" s="99">
        <f>SUM(I284:I285)</f>
        <v>24472111.899999999</v>
      </c>
    </row>
    <row r="284" spans="1:9" ht="31.5">
      <c r="A284" s="45" t="s">
        <v>75</v>
      </c>
      <c r="B284" s="102" t="s">
        <v>85</v>
      </c>
      <c r="C284" s="102" t="s">
        <v>72</v>
      </c>
      <c r="D284" s="102" t="s">
        <v>72</v>
      </c>
      <c r="E284" s="103">
        <v>3</v>
      </c>
      <c r="F284" s="102" t="s">
        <v>68</v>
      </c>
      <c r="G284" s="102" t="s">
        <v>294</v>
      </c>
      <c r="H284" s="103">
        <v>240</v>
      </c>
      <c r="I284" s="99">
        <f>'Прил 4'!J281</f>
        <v>24472111.899999999</v>
      </c>
    </row>
    <row r="285" spans="1:9" hidden="1">
      <c r="A285" s="45" t="s">
        <v>92</v>
      </c>
      <c r="B285" s="102" t="s">
        <v>85</v>
      </c>
      <c r="C285" s="102" t="s">
        <v>72</v>
      </c>
      <c r="D285" s="102" t="s">
        <v>72</v>
      </c>
      <c r="E285" s="103">
        <v>3</v>
      </c>
      <c r="F285" s="102" t="s">
        <v>68</v>
      </c>
      <c r="G285" s="102" t="s">
        <v>294</v>
      </c>
      <c r="H285" s="103">
        <v>350</v>
      </c>
      <c r="I285" s="99">
        <f>'Прил 4'!J282</f>
        <v>0</v>
      </c>
    </row>
    <row r="286" spans="1:9" hidden="1">
      <c r="A286" s="45" t="s">
        <v>295</v>
      </c>
      <c r="B286" s="102" t="s">
        <v>85</v>
      </c>
      <c r="C286" s="102" t="s">
        <v>72</v>
      </c>
      <c r="D286" s="102" t="s">
        <v>72</v>
      </c>
      <c r="E286" s="103">
        <v>3</v>
      </c>
      <c r="F286" s="102" t="s">
        <v>68</v>
      </c>
      <c r="G286" s="103">
        <v>29470</v>
      </c>
      <c r="H286" s="103"/>
      <c r="I286" s="99">
        <f>I287</f>
        <v>0</v>
      </c>
    </row>
    <row r="287" spans="1:9" ht="31.5" hidden="1">
      <c r="A287" s="45" t="s">
        <v>75</v>
      </c>
      <c r="B287" s="102" t="s">
        <v>85</v>
      </c>
      <c r="C287" s="102" t="s">
        <v>72</v>
      </c>
      <c r="D287" s="102" t="s">
        <v>72</v>
      </c>
      <c r="E287" s="103">
        <v>3</v>
      </c>
      <c r="F287" s="102" t="s">
        <v>68</v>
      </c>
      <c r="G287" s="103">
        <v>29470</v>
      </c>
      <c r="H287" s="103">
        <v>240</v>
      </c>
      <c r="I287" s="99">
        <f>'Прил 4'!J284</f>
        <v>0</v>
      </c>
    </row>
    <row r="288" spans="1:9" hidden="1">
      <c r="A288" s="45" t="s">
        <v>296</v>
      </c>
      <c r="B288" s="102" t="s">
        <v>85</v>
      </c>
      <c r="C288" s="102" t="s">
        <v>72</v>
      </c>
      <c r="D288" s="102" t="s">
        <v>72</v>
      </c>
      <c r="E288" s="103">
        <v>3</v>
      </c>
      <c r="F288" s="102" t="s">
        <v>68</v>
      </c>
      <c r="G288" s="103">
        <v>29490</v>
      </c>
      <c r="H288" s="103"/>
      <c r="I288" s="99">
        <f>I289</f>
        <v>0</v>
      </c>
    </row>
    <row r="289" spans="1:9" ht="31.5" hidden="1">
      <c r="A289" s="45" t="s">
        <v>75</v>
      </c>
      <c r="B289" s="102" t="s">
        <v>85</v>
      </c>
      <c r="C289" s="102" t="s">
        <v>72</v>
      </c>
      <c r="D289" s="102" t="s">
        <v>72</v>
      </c>
      <c r="E289" s="103">
        <v>3</v>
      </c>
      <c r="F289" s="102" t="s">
        <v>68</v>
      </c>
      <c r="G289" s="103">
        <v>29490</v>
      </c>
      <c r="H289" s="103">
        <v>240</v>
      </c>
      <c r="I289" s="99">
        <f>'Прил 4'!J286</f>
        <v>0</v>
      </c>
    </row>
    <row r="290" spans="1:9">
      <c r="A290" s="45" t="s">
        <v>297</v>
      </c>
      <c r="B290" s="102" t="s">
        <v>85</v>
      </c>
      <c r="C290" s="102" t="s">
        <v>72</v>
      </c>
      <c r="D290" s="102" t="s">
        <v>72</v>
      </c>
      <c r="E290" s="103">
        <v>3</v>
      </c>
      <c r="F290" s="102" t="s">
        <v>68</v>
      </c>
      <c r="G290" s="102" t="s">
        <v>298</v>
      </c>
      <c r="H290" s="103"/>
      <c r="I290" s="99">
        <f>I291</f>
        <v>8385499.5200000005</v>
      </c>
    </row>
    <row r="291" spans="1:9" ht="31.5">
      <c r="A291" s="45" t="s">
        <v>75</v>
      </c>
      <c r="B291" s="102" t="s">
        <v>85</v>
      </c>
      <c r="C291" s="102" t="s">
        <v>72</v>
      </c>
      <c r="D291" s="102" t="s">
        <v>72</v>
      </c>
      <c r="E291" s="103">
        <v>3</v>
      </c>
      <c r="F291" s="102" t="s">
        <v>68</v>
      </c>
      <c r="G291" s="102" t="s">
        <v>298</v>
      </c>
      <c r="H291" s="103">
        <v>240</v>
      </c>
      <c r="I291" s="99">
        <f>'Прил 4'!J288</f>
        <v>8385499.5200000005</v>
      </c>
    </row>
    <row r="292" spans="1:9" hidden="1">
      <c r="A292" s="45" t="s">
        <v>299</v>
      </c>
      <c r="B292" s="102" t="s">
        <v>85</v>
      </c>
      <c r="C292" s="102" t="s">
        <v>72</v>
      </c>
      <c r="D292" s="102" t="s">
        <v>72</v>
      </c>
      <c r="E292" s="103">
        <v>3</v>
      </c>
      <c r="F292" s="102" t="s">
        <v>68</v>
      </c>
      <c r="G292" s="102" t="s">
        <v>300</v>
      </c>
      <c r="H292" s="103"/>
      <c r="I292" s="99">
        <f>I293</f>
        <v>0</v>
      </c>
    </row>
    <row r="293" spans="1:9" ht="31.5" hidden="1">
      <c r="A293" s="45" t="s">
        <v>75</v>
      </c>
      <c r="B293" s="102" t="s">
        <v>85</v>
      </c>
      <c r="C293" s="102" t="s">
        <v>72</v>
      </c>
      <c r="D293" s="102" t="s">
        <v>72</v>
      </c>
      <c r="E293" s="103">
        <v>3</v>
      </c>
      <c r="F293" s="102" t="s">
        <v>68</v>
      </c>
      <c r="G293" s="102" t="s">
        <v>300</v>
      </c>
      <c r="H293" s="103">
        <v>240</v>
      </c>
      <c r="I293" s="99">
        <f>'Прил 4'!J290</f>
        <v>0</v>
      </c>
    </row>
    <row r="294" spans="1:9">
      <c r="A294" s="45" t="s">
        <v>301</v>
      </c>
      <c r="B294" s="102" t="s">
        <v>85</v>
      </c>
      <c r="C294" s="102" t="s">
        <v>72</v>
      </c>
      <c r="D294" s="102" t="s">
        <v>72</v>
      </c>
      <c r="E294" s="103">
        <v>3</v>
      </c>
      <c r="F294" s="102" t="s">
        <v>68</v>
      </c>
      <c r="G294" s="102" t="s">
        <v>302</v>
      </c>
      <c r="H294" s="103"/>
      <c r="I294" s="99">
        <f>I295</f>
        <v>1797999.08</v>
      </c>
    </row>
    <row r="295" spans="1:9" ht="31.5">
      <c r="A295" s="45" t="s">
        <v>75</v>
      </c>
      <c r="B295" s="102" t="s">
        <v>85</v>
      </c>
      <c r="C295" s="102" t="s">
        <v>72</v>
      </c>
      <c r="D295" s="102" t="s">
        <v>72</v>
      </c>
      <c r="E295" s="103">
        <v>3</v>
      </c>
      <c r="F295" s="102" t="s">
        <v>68</v>
      </c>
      <c r="G295" s="102" t="s">
        <v>302</v>
      </c>
      <c r="H295" s="103">
        <v>240</v>
      </c>
      <c r="I295" s="99">
        <f>'Прил 4'!J292</f>
        <v>1797999.08</v>
      </c>
    </row>
    <row r="296" spans="1:9" hidden="1">
      <c r="A296" s="45" t="s">
        <v>303</v>
      </c>
      <c r="B296" s="102" t="s">
        <v>85</v>
      </c>
      <c r="C296" s="102" t="s">
        <v>72</v>
      </c>
      <c r="D296" s="102" t="s">
        <v>72</v>
      </c>
      <c r="E296" s="103">
        <v>3</v>
      </c>
      <c r="F296" s="102" t="s">
        <v>68</v>
      </c>
      <c r="G296" s="102" t="s">
        <v>304</v>
      </c>
      <c r="H296" s="103"/>
      <c r="I296" s="99">
        <f>I297</f>
        <v>0</v>
      </c>
    </row>
    <row r="297" spans="1:9" ht="31.5" hidden="1">
      <c r="A297" s="45" t="s">
        <v>75</v>
      </c>
      <c r="B297" s="102" t="s">
        <v>85</v>
      </c>
      <c r="C297" s="102" t="s">
        <v>72</v>
      </c>
      <c r="D297" s="102" t="s">
        <v>72</v>
      </c>
      <c r="E297" s="103">
        <v>3</v>
      </c>
      <c r="F297" s="102" t="s">
        <v>68</v>
      </c>
      <c r="G297" s="102" t="s">
        <v>304</v>
      </c>
      <c r="H297" s="103">
        <v>240</v>
      </c>
      <c r="I297" s="99">
        <f>'Прил 4'!J294</f>
        <v>0</v>
      </c>
    </row>
    <row r="298" spans="1:9">
      <c r="A298" s="45" t="s">
        <v>305</v>
      </c>
      <c r="B298" s="102" t="s">
        <v>85</v>
      </c>
      <c r="C298" s="102" t="s">
        <v>72</v>
      </c>
      <c r="D298" s="102" t="s">
        <v>72</v>
      </c>
      <c r="E298" s="103">
        <v>3</v>
      </c>
      <c r="F298" s="102" t="s">
        <v>68</v>
      </c>
      <c r="G298" s="102" t="s">
        <v>306</v>
      </c>
      <c r="H298" s="103"/>
      <c r="I298" s="99">
        <f>I299</f>
        <v>1200000</v>
      </c>
    </row>
    <row r="299" spans="1:9" ht="31.5">
      <c r="A299" s="45" t="s">
        <v>75</v>
      </c>
      <c r="B299" s="102" t="s">
        <v>85</v>
      </c>
      <c r="C299" s="102" t="s">
        <v>72</v>
      </c>
      <c r="D299" s="102" t="s">
        <v>72</v>
      </c>
      <c r="E299" s="103">
        <v>3</v>
      </c>
      <c r="F299" s="102" t="s">
        <v>68</v>
      </c>
      <c r="G299" s="102" t="s">
        <v>306</v>
      </c>
      <c r="H299" s="103">
        <v>240</v>
      </c>
      <c r="I299" s="99">
        <f>'Прил 4'!J296</f>
        <v>1200000</v>
      </c>
    </row>
    <row r="300" spans="1:9" ht="31.5" hidden="1">
      <c r="A300" s="45" t="s">
        <v>307</v>
      </c>
      <c r="B300" s="102" t="s">
        <v>85</v>
      </c>
      <c r="C300" s="102" t="s">
        <v>72</v>
      </c>
      <c r="D300" s="102" t="s">
        <v>72</v>
      </c>
      <c r="E300" s="103">
        <v>3</v>
      </c>
      <c r="F300" s="102" t="s">
        <v>68</v>
      </c>
      <c r="G300" s="102" t="s">
        <v>308</v>
      </c>
      <c r="H300" s="103"/>
      <c r="I300" s="99">
        <f>I301</f>
        <v>0</v>
      </c>
    </row>
    <row r="301" spans="1:9" ht="31.5" hidden="1">
      <c r="A301" s="45" t="s">
        <v>75</v>
      </c>
      <c r="B301" s="102" t="s">
        <v>85</v>
      </c>
      <c r="C301" s="102" t="s">
        <v>72</v>
      </c>
      <c r="D301" s="102" t="s">
        <v>72</v>
      </c>
      <c r="E301" s="103">
        <v>3</v>
      </c>
      <c r="F301" s="102" t="s">
        <v>68</v>
      </c>
      <c r="G301" s="102" t="s">
        <v>308</v>
      </c>
      <c r="H301" s="103">
        <v>240</v>
      </c>
      <c r="I301" s="99">
        <f>'Прил 4'!J298</f>
        <v>0</v>
      </c>
    </row>
    <row r="302" spans="1:9" ht="47.25">
      <c r="A302" s="45" t="s">
        <v>309</v>
      </c>
      <c r="B302" s="102" t="s">
        <v>85</v>
      </c>
      <c r="C302" s="102" t="s">
        <v>72</v>
      </c>
      <c r="D302" s="102" t="s">
        <v>113</v>
      </c>
      <c r="E302" s="103">
        <v>0</v>
      </c>
      <c r="F302" s="102" t="s">
        <v>68</v>
      </c>
      <c r="G302" s="102" t="s">
        <v>69</v>
      </c>
      <c r="H302" s="103"/>
      <c r="I302" s="99">
        <f>I303</f>
        <v>397962.0399999998</v>
      </c>
    </row>
    <row r="303" spans="1:9" ht="31.5">
      <c r="A303" s="45" t="s">
        <v>310</v>
      </c>
      <c r="B303" s="102" t="s">
        <v>85</v>
      </c>
      <c r="C303" s="102" t="s">
        <v>72</v>
      </c>
      <c r="D303" s="102" t="s">
        <v>113</v>
      </c>
      <c r="E303" s="103">
        <v>1</v>
      </c>
      <c r="F303" s="102" t="s">
        <v>68</v>
      </c>
      <c r="G303" s="102" t="s">
        <v>69</v>
      </c>
      <c r="H303" s="103"/>
      <c r="I303" s="99">
        <f>I304+I307+I310</f>
        <v>397962.0399999998</v>
      </c>
    </row>
    <row r="304" spans="1:9" hidden="1">
      <c r="A304" s="45" t="s">
        <v>311</v>
      </c>
      <c r="B304" s="102" t="s">
        <v>85</v>
      </c>
      <c r="C304" s="102" t="s">
        <v>72</v>
      </c>
      <c r="D304" s="102" t="s">
        <v>113</v>
      </c>
      <c r="E304" s="103">
        <v>1</v>
      </c>
      <c r="F304" s="102" t="s">
        <v>65</v>
      </c>
      <c r="G304" s="102" t="s">
        <v>69</v>
      </c>
      <c r="H304" s="103"/>
      <c r="I304" s="99">
        <f>I305</f>
        <v>0</v>
      </c>
    </row>
    <row r="305" spans="1:9" ht="78.75" hidden="1">
      <c r="A305" s="45" t="s">
        <v>312</v>
      </c>
      <c r="B305" s="102" t="s">
        <v>85</v>
      </c>
      <c r="C305" s="102" t="s">
        <v>72</v>
      </c>
      <c r="D305" s="102" t="s">
        <v>113</v>
      </c>
      <c r="E305" s="103">
        <v>1</v>
      </c>
      <c r="F305" s="102" t="s">
        <v>65</v>
      </c>
      <c r="G305" s="102" t="s">
        <v>313</v>
      </c>
      <c r="H305" s="103"/>
      <c r="I305" s="99">
        <f>I306</f>
        <v>0</v>
      </c>
    </row>
    <row r="306" spans="1:9" ht="31.5" hidden="1">
      <c r="A306" s="45" t="s">
        <v>75</v>
      </c>
      <c r="B306" s="102" t="s">
        <v>85</v>
      </c>
      <c r="C306" s="102" t="s">
        <v>72</v>
      </c>
      <c r="D306" s="102" t="s">
        <v>113</v>
      </c>
      <c r="E306" s="103">
        <v>1</v>
      </c>
      <c r="F306" s="102" t="s">
        <v>65</v>
      </c>
      <c r="G306" s="102" t="s">
        <v>313</v>
      </c>
      <c r="H306" s="103">
        <v>240</v>
      </c>
      <c r="I306" s="99"/>
    </row>
    <row r="307" spans="1:9" hidden="1">
      <c r="A307" s="45" t="s">
        <v>314</v>
      </c>
      <c r="B307" s="102" t="s">
        <v>85</v>
      </c>
      <c r="C307" s="102" t="s">
        <v>72</v>
      </c>
      <c r="D307" s="102" t="s">
        <v>113</v>
      </c>
      <c r="E307" s="103">
        <v>1</v>
      </c>
      <c r="F307" s="102" t="s">
        <v>66</v>
      </c>
      <c r="G307" s="102" t="s">
        <v>69</v>
      </c>
      <c r="H307" s="103"/>
      <c r="I307" s="99">
        <f>I308</f>
        <v>0</v>
      </c>
    </row>
    <row r="308" spans="1:9" ht="78.75" hidden="1">
      <c r="A308" s="45" t="s">
        <v>312</v>
      </c>
      <c r="B308" s="102" t="s">
        <v>85</v>
      </c>
      <c r="C308" s="102" t="s">
        <v>72</v>
      </c>
      <c r="D308" s="102" t="s">
        <v>113</v>
      </c>
      <c r="E308" s="103">
        <v>1</v>
      </c>
      <c r="F308" s="102" t="s">
        <v>66</v>
      </c>
      <c r="G308" s="102" t="s">
        <v>313</v>
      </c>
      <c r="H308" s="103"/>
      <c r="I308" s="99">
        <f>I309</f>
        <v>0</v>
      </c>
    </row>
    <row r="309" spans="1:9" ht="31.5" hidden="1">
      <c r="A309" s="45" t="s">
        <v>75</v>
      </c>
      <c r="B309" s="102" t="s">
        <v>85</v>
      </c>
      <c r="C309" s="102" t="s">
        <v>72</v>
      </c>
      <c r="D309" s="102" t="s">
        <v>113</v>
      </c>
      <c r="E309" s="103">
        <v>1</v>
      </c>
      <c r="F309" s="102" t="s">
        <v>66</v>
      </c>
      <c r="G309" s="102" t="s">
        <v>313</v>
      </c>
      <c r="H309" s="103">
        <v>240</v>
      </c>
      <c r="I309" s="99"/>
    </row>
    <row r="310" spans="1:9" ht="78.75">
      <c r="A310" s="45" t="s">
        <v>315</v>
      </c>
      <c r="B310" s="102" t="s">
        <v>85</v>
      </c>
      <c r="C310" s="102" t="s">
        <v>72</v>
      </c>
      <c r="D310" s="102" t="s">
        <v>113</v>
      </c>
      <c r="E310" s="103">
        <v>1</v>
      </c>
      <c r="F310" s="102" t="s">
        <v>124</v>
      </c>
      <c r="G310" s="102" t="s">
        <v>69</v>
      </c>
      <c r="H310" s="103"/>
      <c r="I310" s="99">
        <f>I311</f>
        <v>397962.0399999998</v>
      </c>
    </row>
    <row r="311" spans="1:9" ht="78.75">
      <c r="A311" s="45" t="s">
        <v>312</v>
      </c>
      <c r="B311" s="102" t="s">
        <v>85</v>
      </c>
      <c r="C311" s="102" t="s">
        <v>72</v>
      </c>
      <c r="D311" s="102" t="s">
        <v>113</v>
      </c>
      <c r="E311" s="103">
        <v>1</v>
      </c>
      <c r="F311" s="102" t="s">
        <v>124</v>
      </c>
      <c r="G311" s="102" t="s">
        <v>125</v>
      </c>
      <c r="H311" s="103"/>
      <c r="I311" s="99">
        <f>I312</f>
        <v>397962.0399999998</v>
      </c>
    </row>
    <row r="312" spans="1:9">
      <c r="A312" s="49" t="s">
        <v>163</v>
      </c>
      <c r="B312" s="102" t="s">
        <v>85</v>
      </c>
      <c r="C312" s="102" t="s">
        <v>72</v>
      </c>
      <c r="D312" s="102" t="s">
        <v>113</v>
      </c>
      <c r="E312" s="103">
        <v>1</v>
      </c>
      <c r="F312" s="102" t="s">
        <v>124</v>
      </c>
      <c r="G312" s="102" t="s">
        <v>125</v>
      </c>
      <c r="H312" s="103">
        <v>540</v>
      </c>
      <c r="I312" s="99">
        <f>'Прил 4'!J309</f>
        <v>397962.0399999998</v>
      </c>
    </row>
    <row r="313" spans="1:9">
      <c r="A313" s="45" t="s">
        <v>80</v>
      </c>
      <c r="B313" s="102" t="s">
        <v>85</v>
      </c>
      <c r="C313" s="102" t="s">
        <v>72</v>
      </c>
      <c r="D313" s="102" t="s">
        <v>81</v>
      </c>
      <c r="E313" s="103">
        <v>0</v>
      </c>
      <c r="F313" s="102" t="s">
        <v>68</v>
      </c>
      <c r="G313" s="102" t="s">
        <v>69</v>
      </c>
      <c r="H313" s="103"/>
      <c r="I313" s="99">
        <f>I314</f>
        <v>313500</v>
      </c>
    </row>
    <row r="314" spans="1:9">
      <c r="A314" s="45" t="s">
        <v>218</v>
      </c>
      <c r="B314" s="102" t="s">
        <v>85</v>
      </c>
      <c r="C314" s="102" t="s">
        <v>72</v>
      </c>
      <c r="D314" s="102" t="s">
        <v>81</v>
      </c>
      <c r="E314" s="103">
        <v>9</v>
      </c>
      <c r="F314" s="102" t="s">
        <v>68</v>
      </c>
      <c r="G314" s="102" t="s">
        <v>69</v>
      </c>
      <c r="H314" s="103"/>
      <c r="I314" s="99">
        <f>I315</f>
        <v>313500</v>
      </c>
    </row>
    <row r="315" spans="1:9">
      <c r="A315" s="44" t="s">
        <v>329</v>
      </c>
      <c r="B315" s="102" t="s">
        <v>85</v>
      </c>
      <c r="C315" s="102" t="s">
        <v>72</v>
      </c>
      <c r="D315" s="102" t="s">
        <v>81</v>
      </c>
      <c r="E315" s="103">
        <v>9</v>
      </c>
      <c r="F315" s="102" t="s">
        <v>68</v>
      </c>
      <c r="G315" s="103">
        <v>29180</v>
      </c>
      <c r="H315" s="102"/>
      <c r="I315" s="99">
        <f>I316</f>
        <v>313500</v>
      </c>
    </row>
    <row r="316" spans="1:9">
      <c r="A316" s="45" t="s">
        <v>106</v>
      </c>
      <c r="B316" s="102" t="s">
        <v>85</v>
      </c>
      <c r="C316" s="102" t="s">
        <v>72</v>
      </c>
      <c r="D316" s="102" t="s">
        <v>81</v>
      </c>
      <c r="E316" s="103">
        <v>9</v>
      </c>
      <c r="F316" s="102" t="s">
        <v>68</v>
      </c>
      <c r="G316" s="103">
        <v>29180</v>
      </c>
      <c r="H316" s="102" t="s">
        <v>464</v>
      </c>
      <c r="I316" s="99">
        <f>'Прил 4'!J313</f>
        <v>313500</v>
      </c>
    </row>
    <row r="317" spans="1:9">
      <c r="A317" s="45" t="s">
        <v>316</v>
      </c>
      <c r="B317" s="102" t="s">
        <v>85</v>
      </c>
      <c r="C317" s="102" t="s">
        <v>85</v>
      </c>
      <c r="D317" s="102" t="s">
        <v>68</v>
      </c>
      <c r="E317" s="103">
        <v>0</v>
      </c>
      <c r="F317" s="102" t="s">
        <v>68</v>
      </c>
      <c r="G317" s="102" t="s">
        <v>69</v>
      </c>
      <c r="H317" s="103"/>
      <c r="I317" s="99">
        <f>I318+I324</f>
        <v>20761603.139999997</v>
      </c>
    </row>
    <row r="318" spans="1:9" ht="47.25">
      <c r="A318" s="44" t="s">
        <v>250</v>
      </c>
      <c r="B318" s="102" t="s">
        <v>85</v>
      </c>
      <c r="C318" s="102" t="s">
        <v>85</v>
      </c>
      <c r="D318" s="102" t="s">
        <v>72</v>
      </c>
      <c r="E318" s="103">
        <v>0</v>
      </c>
      <c r="F318" s="102" t="s">
        <v>68</v>
      </c>
      <c r="G318" s="102" t="s">
        <v>69</v>
      </c>
      <c r="H318" s="103"/>
      <c r="I318" s="99">
        <f>I319</f>
        <v>20398603.139999997</v>
      </c>
    </row>
    <row r="319" spans="1:9">
      <c r="A319" s="45" t="s">
        <v>317</v>
      </c>
      <c r="B319" s="102" t="s">
        <v>85</v>
      </c>
      <c r="C319" s="102" t="s">
        <v>85</v>
      </c>
      <c r="D319" s="102" t="s">
        <v>72</v>
      </c>
      <c r="E319" s="103">
        <v>4</v>
      </c>
      <c r="F319" s="102" t="s">
        <v>68</v>
      </c>
      <c r="G319" s="102" t="s">
        <v>69</v>
      </c>
      <c r="H319" s="103"/>
      <c r="I319" s="99">
        <f>I320</f>
        <v>20398603.139999997</v>
      </c>
    </row>
    <row r="320" spans="1:9" ht="31.5">
      <c r="A320" s="45" t="s">
        <v>318</v>
      </c>
      <c r="B320" s="102" t="s">
        <v>85</v>
      </c>
      <c r="C320" s="102" t="s">
        <v>85</v>
      </c>
      <c r="D320" s="102" t="s">
        <v>72</v>
      </c>
      <c r="E320" s="103">
        <v>4</v>
      </c>
      <c r="F320" s="102" t="s">
        <v>68</v>
      </c>
      <c r="G320" s="102" t="s">
        <v>319</v>
      </c>
      <c r="H320" s="103"/>
      <c r="I320" s="99">
        <f>SUM(I321:I323)</f>
        <v>20398603.139999997</v>
      </c>
    </row>
    <row r="321" spans="1:9">
      <c r="A321" s="44" t="s">
        <v>320</v>
      </c>
      <c r="B321" s="102" t="s">
        <v>85</v>
      </c>
      <c r="C321" s="102" t="s">
        <v>85</v>
      </c>
      <c r="D321" s="102" t="s">
        <v>72</v>
      </c>
      <c r="E321" s="103">
        <v>4</v>
      </c>
      <c r="F321" s="102" t="s">
        <v>68</v>
      </c>
      <c r="G321" s="102" t="s">
        <v>319</v>
      </c>
      <c r="H321" s="103">
        <v>110</v>
      </c>
      <c r="I321" s="99">
        <f>'Прил 4'!J318</f>
        <v>16997062.739999998</v>
      </c>
    </row>
    <row r="322" spans="1:9" ht="31.5">
      <c r="A322" s="45" t="s">
        <v>75</v>
      </c>
      <c r="B322" s="102" t="s">
        <v>85</v>
      </c>
      <c r="C322" s="102" t="s">
        <v>85</v>
      </c>
      <c r="D322" s="102" t="s">
        <v>72</v>
      </c>
      <c r="E322" s="103">
        <v>4</v>
      </c>
      <c r="F322" s="102" t="s">
        <v>68</v>
      </c>
      <c r="G322" s="102" t="s">
        <v>319</v>
      </c>
      <c r="H322" s="103">
        <v>240</v>
      </c>
      <c r="I322" s="99">
        <f>'Прил 4'!J319</f>
        <v>3354540.4</v>
      </c>
    </row>
    <row r="323" spans="1:9">
      <c r="A323" s="44" t="s">
        <v>77</v>
      </c>
      <c r="B323" s="102" t="s">
        <v>85</v>
      </c>
      <c r="C323" s="102" t="s">
        <v>85</v>
      </c>
      <c r="D323" s="102" t="s">
        <v>72</v>
      </c>
      <c r="E323" s="103">
        <v>4</v>
      </c>
      <c r="F323" s="102" t="s">
        <v>68</v>
      </c>
      <c r="G323" s="102" t="s">
        <v>319</v>
      </c>
      <c r="H323" s="103">
        <v>850</v>
      </c>
      <c r="I323" s="99">
        <f>'Прил 4'!J320</f>
        <v>47000</v>
      </c>
    </row>
    <row r="324" spans="1:9" ht="47.25">
      <c r="A324" s="44" t="s">
        <v>188</v>
      </c>
      <c r="B324" s="102" t="s">
        <v>85</v>
      </c>
      <c r="C324" s="102" t="s">
        <v>85</v>
      </c>
      <c r="D324" s="102" t="s">
        <v>89</v>
      </c>
      <c r="E324" s="103">
        <v>0</v>
      </c>
      <c r="F324" s="102" t="s">
        <v>68</v>
      </c>
      <c r="G324" s="102" t="s">
        <v>69</v>
      </c>
      <c r="H324" s="103"/>
      <c r="I324" s="99">
        <f>I325</f>
        <v>363000</v>
      </c>
    </row>
    <row r="325" spans="1:9">
      <c r="A325" s="44" t="s">
        <v>321</v>
      </c>
      <c r="B325" s="102" t="s">
        <v>85</v>
      </c>
      <c r="C325" s="102" t="s">
        <v>85</v>
      </c>
      <c r="D325" s="102" t="s">
        <v>89</v>
      </c>
      <c r="E325" s="103">
        <v>2</v>
      </c>
      <c r="F325" s="102" t="s">
        <v>68</v>
      </c>
      <c r="G325" s="102" t="s">
        <v>69</v>
      </c>
      <c r="H325" s="103"/>
      <c r="I325" s="99">
        <f>I326+I329+I332</f>
        <v>363000</v>
      </c>
    </row>
    <row r="326" spans="1:9">
      <c r="A326" s="44" t="s">
        <v>190</v>
      </c>
      <c r="B326" s="102" t="s">
        <v>85</v>
      </c>
      <c r="C326" s="102" t="s">
        <v>85</v>
      </c>
      <c r="D326" s="102" t="s">
        <v>89</v>
      </c>
      <c r="E326" s="103">
        <v>2</v>
      </c>
      <c r="F326" s="102" t="s">
        <v>65</v>
      </c>
      <c r="G326" s="102" t="s">
        <v>69</v>
      </c>
      <c r="H326" s="103"/>
      <c r="I326" s="99">
        <f>I327</f>
        <v>100000</v>
      </c>
    </row>
    <row r="327" spans="1:9" ht="31.5">
      <c r="A327" s="45" t="s">
        <v>191</v>
      </c>
      <c r="B327" s="102" t="s">
        <v>85</v>
      </c>
      <c r="C327" s="102" t="s">
        <v>85</v>
      </c>
      <c r="D327" s="102" t="s">
        <v>89</v>
      </c>
      <c r="E327" s="102" t="s">
        <v>73</v>
      </c>
      <c r="F327" s="102" t="s">
        <v>65</v>
      </c>
      <c r="G327" s="102" t="s">
        <v>192</v>
      </c>
      <c r="H327" s="102"/>
      <c r="I327" s="99">
        <f>I328</f>
        <v>100000</v>
      </c>
    </row>
    <row r="328" spans="1:9" ht="31.5">
      <c r="A328" s="45" t="s">
        <v>75</v>
      </c>
      <c r="B328" s="102" t="s">
        <v>85</v>
      </c>
      <c r="C328" s="102" t="s">
        <v>85</v>
      </c>
      <c r="D328" s="102" t="s">
        <v>89</v>
      </c>
      <c r="E328" s="102" t="s">
        <v>73</v>
      </c>
      <c r="F328" s="102" t="s">
        <v>65</v>
      </c>
      <c r="G328" s="102" t="s">
        <v>192</v>
      </c>
      <c r="H328" s="102" t="s">
        <v>76</v>
      </c>
      <c r="I328" s="99">
        <f>'Прил 4'!J325</f>
        <v>100000</v>
      </c>
    </row>
    <row r="329" spans="1:9">
      <c r="A329" s="44" t="s">
        <v>322</v>
      </c>
      <c r="B329" s="102" t="s">
        <v>85</v>
      </c>
      <c r="C329" s="102" t="s">
        <v>85</v>
      </c>
      <c r="D329" s="102" t="s">
        <v>89</v>
      </c>
      <c r="E329" s="103">
        <v>2</v>
      </c>
      <c r="F329" s="102" t="s">
        <v>66</v>
      </c>
      <c r="G329" s="102"/>
      <c r="H329" s="103"/>
      <c r="I329" s="99">
        <f>I330</f>
        <v>258000</v>
      </c>
    </row>
    <row r="330" spans="1:9" ht="31.5">
      <c r="A330" s="45" t="s">
        <v>191</v>
      </c>
      <c r="B330" s="102" t="s">
        <v>85</v>
      </c>
      <c r="C330" s="102" t="s">
        <v>85</v>
      </c>
      <c r="D330" s="102" t="s">
        <v>89</v>
      </c>
      <c r="E330" s="102" t="s">
        <v>73</v>
      </c>
      <c r="F330" s="102" t="s">
        <v>66</v>
      </c>
      <c r="G330" s="102" t="s">
        <v>192</v>
      </c>
      <c r="H330" s="102"/>
      <c r="I330" s="99">
        <f>I331</f>
        <v>258000</v>
      </c>
    </row>
    <row r="331" spans="1:9" ht="31.5">
      <c r="A331" s="45" t="s">
        <v>75</v>
      </c>
      <c r="B331" s="102" t="s">
        <v>85</v>
      </c>
      <c r="C331" s="102" t="s">
        <v>85</v>
      </c>
      <c r="D331" s="102" t="s">
        <v>89</v>
      </c>
      <c r="E331" s="102" t="s">
        <v>73</v>
      </c>
      <c r="F331" s="102" t="s">
        <v>66</v>
      </c>
      <c r="G331" s="102" t="s">
        <v>192</v>
      </c>
      <c r="H331" s="102" t="s">
        <v>76</v>
      </c>
      <c r="I331" s="99">
        <f>'Прил 4'!J328</f>
        <v>258000</v>
      </c>
    </row>
    <row r="332" spans="1:9">
      <c r="A332" s="44" t="s">
        <v>197</v>
      </c>
      <c r="B332" s="102" t="s">
        <v>85</v>
      </c>
      <c r="C332" s="102" t="s">
        <v>85</v>
      </c>
      <c r="D332" s="102" t="s">
        <v>89</v>
      </c>
      <c r="E332" s="102" t="s">
        <v>73</v>
      </c>
      <c r="F332" s="102" t="s">
        <v>72</v>
      </c>
      <c r="G332" s="102" t="s">
        <v>69</v>
      </c>
      <c r="H332" s="102"/>
      <c r="I332" s="99">
        <f>I333</f>
        <v>5000</v>
      </c>
    </row>
    <row r="333" spans="1:9" ht="31.5">
      <c r="A333" s="45" t="s">
        <v>191</v>
      </c>
      <c r="B333" s="102" t="s">
        <v>85</v>
      </c>
      <c r="C333" s="102" t="s">
        <v>85</v>
      </c>
      <c r="D333" s="102" t="s">
        <v>89</v>
      </c>
      <c r="E333" s="102" t="s">
        <v>73</v>
      </c>
      <c r="F333" s="102" t="s">
        <v>72</v>
      </c>
      <c r="G333" s="102" t="s">
        <v>192</v>
      </c>
      <c r="H333" s="102"/>
      <c r="I333" s="99">
        <f>I334</f>
        <v>5000</v>
      </c>
    </row>
    <row r="334" spans="1:9" ht="31.5">
      <c r="A334" s="45" t="s">
        <v>75</v>
      </c>
      <c r="B334" s="102" t="s">
        <v>85</v>
      </c>
      <c r="C334" s="102" t="s">
        <v>85</v>
      </c>
      <c r="D334" s="102" t="s">
        <v>89</v>
      </c>
      <c r="E334" s="102" t="s">
        <v>73</v>
      </c>
      <c r="F334" s="102" t="s">
        <v>72</v>
      </c>
      <c r="G334" s="102" t="s">
        <v>192</v>
      </c>
      <c r="H334" s="102" t="s">
        <v>76</v>
      </c>
      <c r="I334" s="99">
        <f>'Прил 4'!J331</f>
        <v>5000</v>
      </c>
    </row>
    <row r="335" spans="1:9" hidden="1">
      <c r="A335" s="45" t="s">
        <v>126</v>
      </c>
      <c r="B335" s="102" t="s">
        <v>87</v>
      </c>
      <c r="C335" s="102"/>
      <c r="D335" s="102"/>
      <c r="E335" s="102"/>
      <c r="F335" s="102"/>
      <c r="G335" s="102"/>
      <c r="H335" s="102"/>
      <c r="I335" s="99">
        <f>I336</f>
        <v>0</v>
      </c>
    </row>
    <row r="336" spans="1:9" hidden="1">
      <c r="A336" s="45" t="s">
        <v>127</v>
      </c>
      <c r="B336" s="102" t="s">
        <v>87</v>
      </c>
      <c r="C336" s="102" t="s">
        <v>85</v>
      </c>
      <c r="D336" s="102"/>
      <c r="E336" s="102"/>
      <c r="F336" s="102"/>
      <c r="G336" s="102"/>
      <c r="H336" s="102"/>
      <c r="I336" s="99">
        <f>I337</f>
        <v>0</v>
      </c>
    </row>
    <row r="337" spans="1:9" hidden="1">
      <c r="A337" s="45" t="s">
        <v>80</v>
      </c>
      <c r="B337" s="102" t="s">
        <v>87</v>
      </c>
      <c r="C337" s="102" t="s">
        <v>85</v>
      </c>
      <c r="D337" s="102" t="s">
        <v>81</v>
      </c>
      <c r="E337" s="103">
        <v>0</v>
      </c>
      <c r="F337" s="102" t="s">
        <v>67</v>
      </c>
      <c r="G337" s="102" t="s">
        <v>69</v>
      </c>
      <c r="H337" s="102"/>
      <c r="I337" s="99">
        <f>I338</f>
        <v>0</v>
      </c>
    </row>
    <row r="338" spans="1:9" hidden="1">
      <c r="A338" s="45" t="s">
        <v>218</v>
      </c>
      <c r="B338" s="102" t="s">
        <v>87</v>
      </c>
      <c r="C338" s="102" t="s">
        <v>85</v>
      </c>
      <c r="D338" s="102" t="s">
        <v>81</v>
      </c>
      <c r="E338" s="103">
        <v>9</v>
      </c>
      <c r="F338" s="102" t="s">
        <v>67</v>
      </c>
      <c r="G338" s="102" t="s">
        <v>69</v>
      </c>
      <c r="H338" s="102"/>
      <c r="I338" s="99">
        <f>I339</f>
        <v>0</v>
      </c>
    </row>
    <row r="339" spans="1:9" ht="31.5" hidden="1">
      <c r="A339" s="45" t="s">
        <v>307</v>
      </c>
      <c r="B339" s="102" t="s">
        <v>87</v>
      </c>
      <c r="C339" s="102" t="s">
        <v>85</v>
      </c>
      <c r="D339" s="102" t="s">
        <v>81</v>
      </c>
      <c r="E339" s="102" t="s">
        <v>82</v>
      </c>
      <c r="F339" s="102" t="s">
        <v>67</v>
      </c>
      <c r="G339" s="102" t="s">
        <v>308</v>
      </c>
      <c r="H339" s="102"/>
      <c r="I339" s="99">
        <f>I340</f>
        <v>0</v>
      </c>
    </row>
    <row r="340" spans="1:9" ht="31.5" hidden="1">
      <c r="A340" s="45" t="s">
        <v>75</v>
      </c>
      <c r="B340" s="102" t="s">
        <v>87</v>
      </c>
      <c r="C340" s="102" t="s">
        <v>85</v>
      </c>
      <c r="D340" s="102" t="s">
        <v>81</v>
      </c>
      <c r="E340" s="102" t="s">
        <v>82</v>
      </c>
      <c r="F340" s="102" t="s">
        <v>67</v>
      </c>
      <c r="G340" s="102" t="s">
        <v>308</v>
      </c>
      <c r="H340" s="102" t="s">
        <v>76</v>
      </c>
      <c r="I340" s="99"/>
    </row>
    <row r="341" spans="1:9">
      <c r="A341" s="50" t="s">
        <v>128</v>
      </c>
      <c r="B341" s="102" t="s">
        <v>89</v>
      </c>
      <c r="C341" s="102"/>
      <c r="D341" s="102"/>
      <c r="E341" s="103"/>
      <c r="F341" s="102"/>
      <c r="G341" s="102"/>
      <c r="H341" s="103"/>
      <c r="I341" s="98">
        <f>I342+I346</f>
        <v>3155593.6</v>
      </c>
    </row>
    <row r="342" spans="1:9">
      <c r="A342" s="51" t="s">
        <v>129</v>
      </c>
      <c r="B342" s="102" t="s">
        <v>89</v>
      </c>
      <c r="C342" s="102" t="s">
        <v>85</v>
      </c>
      <c r="D342" s="102"/>
      <c r="E342" s="103"/>
      <c r="F342" s="102"/>
      <c r="G342" s="102"/>
      <c r="H342" s="103"/>
      <c r="I342" s="99">
        <f>I343</f>
        <v>30000</v>
      </c>
    </row>
    <row r="343" spans="1:9" ht="78.75">
      <c r="A343" s="44" t="s">
        <v>323</v>
      </c>
      <c r="B343" s="102" t="s">
        <v>89</v>
      </c>
      <c r="C343" s="102" t="s">
        <v>85</v>
      </c>
      <c r="D343" s="102" t="s">
        <v>103</v>
      </c>
      <c r="E343" s="103">
        <v>0</v>
      </c>
      <c r="F343" s="102" t="s">
        <v>68</v>
      </c>
      <c r="G343" s="102" t="s">
        <v>69</v>
      </c>
      <c r="H343" s="103"/>
      <c r="I343" s="99">
        <f>I344</f>
        <v>30000</v>
      </c>
    </row>
    <row r="344" spans="1:9">
      <c r="A344" s="45" t="s">
        <v>324</v>
      </c>
      <c r="B344" s="102" t="s">
        <v>89</v>
      </c>
      <c r="C344" s="102" t="s">
        <v>85</v>
      </c>
      <c r="D344" s="102" t="s">
        <v>103</v>
      </c>
      <c r="E344" s="103">
        <v>0</v>
      </c>
      <c r="F344" s="102" t="s">
        <v>68</v>
      </c>
      <c r="G344" s="102" t="s">
        <v>325</v>
      </c>
      <c r="H344" s="103"/>
      <c r="I344" s="99">
        <f>I345</f>
        <v>30000</v>
      </c>
    </row>
    <row r="345" spans="1:9" ht="31.5">
      <c r="A345" s="45" t="s">
        <v>75</v>
      </c>
      <c r="B345" s="102" t="s">
        <v>89</v>
      </c>
      <c r="C345" s="102" t="s">
        <v>85</v>
      </c>
      <c r="D345" s="102" t="s">
        <v>103</v>
      </c>
      <c r="E345" s="103">
        <v>0</v>
      </c>
      <c r="F345" s="102" t="s">
        <v>68</v>
      </c>
      <c r="G345" s="102" t="s">
        <v>325</v>
      </c>
      <c r="H345" s="103">
        <v>240</v>
      </c>
      <c r="I345" s="99">
        <f>'Прил 4'!J342</f>
        <v>30000</v>
      </c>
    </row>
    <row r="346" spans="1:9">
      <c r="A346" s="44" t="s">
        <v>130</v>
      </c>
      <c r="B346" s="102" t="s">
        <v>89</v>
      </c>
      <c r="C346" s="102" t="s">
        <v>89</v>
      </c>
      <c r="D346" s="102"/>
      <c r="E346" s="103"/>
      <c r="F346" s="102"/>
      <c r="G346" s="102"/>
      <c r="H346" s="103"/>
      <c r="I346" s="98">
        <f>I347</f>
        <v>3125593.6</v>
      </c>
    </row>
    <row r="347" spans="1:9" ht="47.25">
      <c r="A347" s="45" t="s">
        <v>326</v>
      </c>
      <c r="B347" s="102" t="s">
        <v>89</v>
      </c>
      <c r="C347" s="102" t="s">
        <v>89</v>
      </c>
      <c r="D347" s="102" t="s">
        <v>87</v>
      </c>
      <c r="E347" s="103">
        <v>0</v>
      </c>
      <c r="F347" s="102" t="s">
        <v>68</v>
      </c>
      <c r="G347" s="102" t="s">
        <v>69</v>
      </c>
      <c r="H347" s="103"/>
      <c r="I347" s="98">
        <f>I348</f>
        <v>3125593.6</v>
      </c>
    </row>
    <row r="348" spans="1:9">
      <c r="A348" s="44" t="s">
        <v>130</v>
      </c>
      <c r="B348" s="102" t="s">
        <v>89</v>
      </c>
      <c r="C348" s="102" t="s">
        <v>89</v>
      </c>
      <c r="D348" s="102" t="s">
        <v>87</v>
      </c>
      <c r="E348" s="103">
        <v>1</v>
      </c>
      <c r="F348" s="102" t="s">
        <v>68</v>
      </c>
      <c r="G348" s="102" t="s">
        <v>69</v>
      </c>
      <c r="H348" s="103"/>
      <c r="I348" s="98">
        <f>I349+I351</f>
        <v>3125593.6</v>
      </c>
    </row>
    <row r="349" spans="1:9">
      <c r="A349" s="44" t="s">
        <v>327</v>
      </c>
      <c r="B349" s="102" t="s">
        <v>89</v>
      </c>
      <c r="C349" s="102" t="s">
        <v>89</v>
      </c>
      <c r="D349" s="102" t="s">
        <v>87</v>
      </c>
      <c r="E349" s="103">
        <v>1</v>
      </c>
      <c r="F349" s="102" t="s">
        <v>68</v>
      </c>
      <c r="G349" s="102" t="s">
        <v>328</v>
      </c>
      <c r="H349" s="103"/>
      <c r="I349" s="98">
        <f>I350</f>
        <v>99993.600000000006</v>
      </c>
    </row>
    <row r="350" spans="1:9">
      <c r="A350" s="44" t="s">
        <v>320</v>
      </c>
      <c r="B350" s="102" t="s">
        <v>89</v>
      </c>
      <c r="C350" s="102" t="s">
        <v>89</v>
      </c>
      <c r="D350" s="102" t="s">
        <v>87</v>
      </c>
      <c r="E350" s="103">
        <v>1</v>
      </c>
      <c r="F350" s="102" t="s">
        <v>68</v>
      </c>
      <c r="G350" s="102" t="s">
        <v>328</v>
      </c>
      <c r="H350" s="103">
        <v>110</v>
      </c>
      <c r="I350" s="98">
        <f>'Прил 4'!J347</f>
        <v>99993.600000000006</v>
      </c>
    </row>
    <row r="351" spans="1:9">
      <c r="A351" s="44" t="s">
        <v>329</v>
      </c>
      <c r="B351" s="102" t="s">
        <v>89</v>
      </c>
      <c r="C351" s="102" t="s">
        <v>89</v>
      </c>
      <c r="D351" s="102" t="s">
        <v>87</v>
      </c>
      <c r="E351" s="103">
        <v>1</v>
      </c>
      <c r="F351" s="102" t="s">
        <v>68</v>
      </c>
      <c r="G351" s="102" t="s">
        <v>330</v>
      </c>
      <c r="H351" s="103"/>
      <c r="I351" s="98">
        <f>I352</f>
        <v>3025600</v>
      </c>
    </row>
    <row r="352" spans="1:9">
      <c r="A352" s="45" t="s">
        <v>106</v>
      </c>
      <c r="B352" s="102" t="s">
        <v>89</v>
      </c>
      <c r="C352" s="102" t="s">
        <v>89</v>
      </c>
      <c r="D352" s="102" t="s">
        <v>87</v>
      </c>
      <c r="E352" s="103">
        <v>1</v>
      </c>
      <c r="F352" s="102" t="s">
        <v>68</v>
      </c>
      <c r="G352" s="102" t="s">
        <v>330</v>
      </c>
      <c r="H352" s="103">
        <v>520</v>
      </c>
      <c r="I352" s="98">
        <f>'Прил 4'!J349</f>
        <v>3025600</v>
      </c>
    </row>
    <row r="353" spans="1:9">
      <c r="A353" s="50" t="s">
        <v>331</v>
      </c>
      <c r="B353" s="102" t="s">
        <v>115</v>
      </c>
      <c r="C353" s="102"/>
      <c r="D353" s="102"/>
      <c r="E353" s="103"/>
      <c r="F353" s="102"/>
      <c r="G353" s="102"/>
      <c r="H353" s="103"/>
      <c r="I353" s="98">
        <f>I354+I396</f>
        <v>32347017.77</v>
      </c>
    </row>
    <row r="354" spans="1:9">
      <c r="A354" s="44" t="s">
        <v>131</v>
      </c>
      <c r="B354" s="102" t="s">
        <v>115</v>
      </c>
      <c r="C354" s="103" t="s">
        <v>65</v>
      </c>
      <c r="D354" s="102" t="s">
        <v>140</v>
      </c>
      <c r="E354" s="103"/>
      <c r="F354" s="102"/>
      <c r="G354" s="102"/>
      <c r="H354" s="103" t="s">
        <v>141</v>
      </c>
      <c r="I354" s="98">
        <f>I387+I355+I375+I383</f>
        <v>31552731.629999999</v>
      </c>
    </row>
    <row r="355" spans="1:9" ht="47.25">
      <c r="A355" s="45" t="s">
        <v>326</v>
      </c>
      <c r="B355" s="102" t="s">
        <v>115</v>
      </c>
      <c r="C355" s="102" t="s">
        <v>65</v>
      </c>
      <c r="D355" s="102" t="s">
        <v>87</v>
      </c>
      <c r="E355" s="103">
        <v>0</v>
      </c>
      <c r="F355" s="102" t="s">
        <v>68</v>
      </c>
      <c r="G355" s="102" t="s">
        <v>69</v>
      </c>
      <c r="H355" s="103"/>
      <c r="I355" s="98">
        <f>I356+I370+I361</f>
        <v>30257069.419999998</v>
      </c>
    </row>
    <row r="356" spans="1:9">
      <c r="A356" s="45" t="s">
        <v>332</v>
      </c>
      <c r="B356" s="102" t="s">
        <v>115</v>
      </c>
      <c r="C356" s="102" t="s">
        <v>65</v>
      </c>
      <c r="D356" s="102" t="s">
        <v>87</v>
      </c>
      <c r="E356" s="103">
        <v>2</v>
      </c>
      <c r="F356" s="102" t="s">
        <v>68</v>
      </c>
      <c r="G356" s="102" t="s">
        <v>69</v>
      </c>
      <c r="H356" s="103"/>
      <c r="I356" s="98">
        <f>I357+I363+I365+I367</f>
        <v>18024635.91</v>
      </c>
    </row>
    <row r="357" spans="1:9" ht="31.5">
      <c r="A357" s="45" t="s">
        <v>318</v>
      </c>
      <c r="B357" s="102" t="s">
        <v>115</v>
      </c>
      <c r="C357" s="102" t="s">
        <v>65</v>
      </c>
      <c r="D357" s="102" t="s">
        <v>87</v>
      </c>
      <c r="E357" s="103">
        <v>2</v>
      </c>
      <c r="F357" s="102" t="s">
        <v>68</v>
      </c>
      <c r="G357" s="102" t="s">
        <v>319</v>
      </c>
      <c r="H357" s="103"/>
      <c r="I357" s="98">
        <f>SUM(I358:I360)</f>
        <v>13024635.91</v>
      </c>
    </row>
    <row r="358" spans="1:9">
      <c r="A358" s="44" t="s">
        <v>320</v>
      </c>
      <c r="B358" s="102" t="s">
        <v>115</v>
      </c>
      <c r="C358" s="102" t="s">
        <v>65</v>
      </c>
      <c r="D358" s="102" t="s">
        <v>87</v>
      </c>
      <c r="E358" s="103">
        <v>2</v>
      </c>
      <c r="F358" s="102" t="s">
        <v>68</v>
      </c>
      <c r="G358" s="102" t="s">
        <v>319</v>
      </c>
      <c r="H358" s="103">
        <v>110</v>
      </c>
      <c r="I358" s="98">
        <f>'Прил 4'!J355</f>
        <v>3377531.31</v>
      </c>
    </row>
    <row r="359" spans="1:9" ht="31.5">
      <c r="A359" s="45" t="s">
        <v>75</v>
      </c>
      <c r="B359" s="102" t="s">
        <v>115</v>
      </c>
      <c r="C359" s="102" t="s">
        <v>65</v>
      </c>
      <c r="D359" s="102" t="s">
        <v>87</v>
      </c>
      <c r="E359" s="103">
        <v>2</v>
      </c>
      <c r="F359" s="102" t="s">
        <v>68</v>
      </c>
      <c r="G359" s="102" t="s">
        <v>319</v>
      </c>
      <c r="H359" s="103">
        <v>240</v>
      </c>
      <c r="I359" s="98">
        <f>'Прил 4'!J356</f>
        <v>9627104.5999999996</v>
      </c>
    </row>
    <row r="360" spans="1:9">
      <c r="A360" s="44" t="s">
        <v>77</v>
      </c>
      <c r="B360" s="102" t="s">
        <v>115</v>
      </c>
      <c r="C360" s="102" t="s">
        <v>65</v>
      </c>
      <c r="D360" s="102" t="s">
        <v>87</v>
      </c>
      <c r="E360" s="103">
        <v>2</v>
      </c>
      <c r="F360" s="102" t="s">
        <v>68</v>
      </c>
      <c r="G360" s="102" t="s">
        <v>319</v>
      </c>
      <c r="H360" s="103">
        <v>850</v>
      </c>
      <c r="I360" s="98">
        <f>'Прил 4'!J357</f>
        <v>20000</v>
      </c>
    </row>
    <row r="361" spans="1:9">
      <c r="A361" s="45" t="s">
        <v>175</v>
      </c>
      <c r="B361" s="131" t="s">
        <v>115</v>
      </c>
      <c r="C361" s="131" t="s">
        <v>65</v>
      </c>
      <c r="D361" s="131" t="s">
        <v>87</v>
      </c>
      <c r="E361" s="132">
        <v>2</v>
      </c>
      <c r="F361" s="131" t="s">
        <v>68</v>
      </c>
      <c r="G361" s="131" t="s">
        <v>176</v>
      </c>
      <c r="H361" s="132"/>
      <c r="I361" s="98">
        <f>I362</f>
        <v>932297.87</v>
      </c>
    </row>
    <row r="362" spans="1:9" ht="31.5">
      <c r="A362" s="45" t="s">
        <v>75</v>
      </c>
      <c r="B362" s="131" t="s">
        <v>115</v>
      </c>
      <c r="C362" s="131" t="s">
        <v>65</v>
      </c>
      <c r="D362" s="131" t="s">
        <v>87</v>
      </c>
      <c r="E362" s="132">
        <v>2</v>
      </c>
      <c r="F362" s="131" t="s">
        <v>68</v>
      </c>
      <c r="G362" s="131" t="s">
        <v>176</v>
      </c>
      <c r="H362" s="132">
        <v>240</v>
      </c>
      <c r="I362" s="98">
        <f>'Прил 4'!J359</f>
        <v>932297.87</v>
      </c>
    </row>
    <row r="363" spans="1:9" ht="31.5" hidden="1">
      <c r="A363" s="45" t="s">
        <v>333</v>
      </c>
      <c r="B363" s="102" t="s">
        <v>115</v>
      </c>
      <c r="C363" s="102" t="s">
        <v>65</v>
      </c>
      <c r="D363" s="102" t="s">
        <v>87</v>
      </c>
      <c r="E363" s="102" t="s">
        <v>73</v>
      </c>
      <c r="F363" s="102" t="s">
        <v>68</v>
      </c>
      <c r="G363" s="102" t="s">
        <v>334</v>
      </c>
      <c r="H363" s="102"/>
      <c r="I363" s="99">
        <f>I364</f>
        <v>0</v>
      </c>
    </row>
    <row r="364" spans="1:9" ht="31.5" hidden="1">
      <c r="A364" s="45" t="s">
        <v>75</v>
      </c>
      <c r="B364" s="102" t="s">
        <v>115</v>
      </c>
      <c r="C364" s="102" t="s">
        <v>65</v>
      </c>
      <c r="D364" s="102" t="s">
        <v>87</v>
      </c>
      <c r="E364" s="102" t="s">
        <v>73</v>
      </c>
      <c r="F364" s="102" t="s">
        <v>68</v>
      </c>
      <c r="G364" s="102" t="s">
        <v>334</v>
      </c>
      <c r="H364" s="102" t="s">
        <v>76</v>
      </c>
      <c r="I364" s="99">
        <f>'Прил 4'!J361</f>
        <v>0</v>
      </c>
    </row>
    <row r="365" spans="1:9" ht="31.5" hidden="1">
      <c r="A365" s="45" t="s">
        <v>335</v>
      </c>
      <c r="B365" s="102" t="s">
        <v>115</v>
      </c>
      <c r="C365" s="102" t="s">
        <v>65</v>
      </c>
      <c r="D365" s="102" t="s">
        <v>87</v>
      </c>
      <c r="E365" s="102" t="s">
        <v>73</v>
      </c>
      <c r="F365" s="102" t="s">
        <v>68</v>
      </c>
      <c r="G365" s="102" t="s">
        <v>336</v>
      </c>
      <c r="H365" s="102"/>
      <c r="I365" s="99">
        <f>I366</f>
        <v>0</v>
      </c>
    </row>
    <row r="366" spans="1:9" ht="31.5" hidden="1">
      <c r="A366" s="45" t="s">
        <v>75</v>
      </c>
      <c r="B366" s="102" t="s">
        <v>115</v>
      </c>
      <c r="C366" s="102" t="s">
        <v>65</v>
      </c>
      <c r="D366" s="102" t="s">
        <v>87</v>
      </c>
      <c r="E366" s="102" t="s">
        <v>73</v>
      </c>
      <c r="F366" s="102" t="s">
        <v>68</v>
      </c>
      <c r="G366" s="102" t="s">
        <v>336</v>
      </c>
      <c r="H366" s="102" t="s">
        <v>76</v>
      </c>
      <c r="I366" s="99">
        <f>'Прил 4'!J363</f>
        <v>0</v>
      </c>
    </row>
    <row r="367" spans="1:9">
      <c r="A367" s="45" t="s">
        <v>465</v>
      </c>
      <c r="B367" s="102" t="s">
        <v>115</v>
      </c>
      <c r="C367" s="102" t="s">
        <v>65</v>
      </c>
      <c r="D367" s="102" t="s">
        <v>87</v>
      </c>
      <c r="E367" s="102" t="s">
        <v>73</v>
      </c>
      <c r="F367" s="102" t="s">
        <v>466</v>
      </c>
      <c r="G367" s="102" t="s">
        <v>69</v>
      </c>
      <c r="H367" s="102"/>
      <c r="I367" s="99">
        <f>I368</f>
        <v>5000000</v>
      </c>
    </row>
    <row r="368" spans="1:9">
      <c r="A368" s="45" t="s">
        <v>467</v>
      </c>
      <c r="B368" s="102" t="s">
        <v>115</v>
      </c>
      <c r="C368" s="102" t="s">
        <v>65</v>
      </c>
      <c r="D368" s="102" t="s">
        <v>87</v>
      </c>
      <c r="E368" s="102" t="s">
        <v>73</v>
      </c>
      <c r="F368" s="102" t="s">
        <v>466</v>
      </c>
      <c r="G368" s="102" t="s">
        <v>468</v>
      </c>
      <c r="H368" s="102"/>
      <c r="I368" s="99">
        <f>I369</f>
        <v>5000000</v>
      </c>
    </row>
    <row r="369" spans="1:9" ht="31.5">
      <c r="A369" s="45" t="s">
        <v>75</v>
      </c>
      <c r="B369" s="102" t="s">
        <v>115</v>
      </c>
      <c r="C369" s="102" t="s">
        <v>65</v>
      </c>
      <c r="D369" s="102" t="s">
        <v>87</v>
      </c>
      <c r="E369" s="102" t="s">
        <v>73</v>
      </c>
      <c r="F369" s="102" t="s">
        <v>466</v>
      </c>
      <c r="G369" s="102" t="s">
        <v>468</v>
      </c>
      <c r="H369" s="102" t="s">
        <v>76</v>
      </c>
      <c r="I369" s="99">
        <f>'Прил 4'!J366</f>
        <v>5000000</v>
      </c>
    </row>
    <row r="370" spans="1:9">
      <c r="A370" s="45" t="s">
        <v>337</v>
      </c>
      <c r="B370" s="102" t="s">
        <v>115</v>
      </c>
      <c r="C370" s="102" t="s">
        <v>65</v>
      </c>
      <c r="D370" s="102" t="s">
        <v>87</v>
      </c>
      <c r="E370" s="103">
        <v>5</v>
      </c>
      <c r="F370" s="102" t="s">
        <v>68</v>
      </c>
      <c r="G370" s="102" t="s">
        <v>69</v>
      </c>
      <c r="H370" s="103"/>
      <c r="I370" s="98">
        <f>I371+I373</f>
        <v>11300135.639999999</v>
      </c>
    </row>
    <row r="371" spans="1:9" ht="31.5">
      <c r="A371" s="45" t="s">
        <v>318</v>
      </c>
      <c r="B371" s="102" t="s">
        <v>115</v>
      </c>
      <c r="C371" s="102" t="s">
        <v>65</v>
      </c>
      <c r="D371" s="102" t="s">
        <v>87</v>
      </c>
      <c r="E371" s="103">
        <v>5</v>
      </c>
      <c r="F371" s="102" t="s">
        <v>68</v>
      </c>
      <c r="G371" s="102" t="s">
        <v>319</v>
      </c>
      <c r="H371" s="103"/>
      <c r="I371" s="98">
        <f>I372</f>
        <v>11300135.639999999</v>
      </c>
    </row>
    <row r="372" spans="1:9">
      <c r="A372" s="44" t="s">
        <v>116</v>
      </c>
      <c r="B372" s="102" t="s">
        <v>115</v>
      </c>
      <c r="C372" s="102" t="s">
        <v>65</v>
      </c>
      <c r="D372" s="102" t="s">
        <v>87</v>
      </c>
      <c r="E372" s="103">
        <v>5</v>
      </c>
      <c r="F372" s="102" t="s">
        <v>68</v>
      </c>
      <c r="G372" s="102" t="s">
        <v>319</v>
      </c>
      <c r="H372" s="103">
        <v>620</v>
      </c>
      <c r="I372" s="98">
        <f>'Прил 4'!J369</f>
        <v>11300135.639999999</v>
      </c>
    </row>
    <row r="373" spans="1:9" ht="63" hidden="1">
      <c r="A373" s="44" t="s">
        <v>338</v>
      </c>
      <c r="B373" s="102" t="s">
        <v>115</v>
      </c>
      <c r="C373" s="102" t="s">
        <v>65</v>
      </c>
      <c r="D373" s="102" t="s">
        <v>87</v>
      </c>
      <c r="E373" s="103">
        <v>5</v>
      </c>
      <c r="F373" s="102" t="s">
        <v>68</v>
      </c>
      <c r="G373" s="102" t="s">
        <v>339</v>
      </c>
      <c r="H373" s="103"/>
      <c r="I373" s="98">
        <f>I374</f>
        <v>0</v>
      </c>
    </row>
    <row r="374" spans="1:9" hidden="1">
      <c r="A374" s="44" t="s">
        <v>163</v>
      </c>
      <c r="B374" s="102" t="s">
        <v>115</v>
      </c>
      <c r="C374" s="102" t="s">
        <v>65</v>
      </c>
      <c r="D374" s="102" t="s">
        <v>87</v>
      </c>
      <c r="E374" s="103">
        <v>5</v>
      </c>
      <c r="F374" s="102" t="s">
        <v>68</v>
      </c>
      <c r="G374" s="102" t="s">
        <v>339</v>
      </c>
      <c r="H374" s="103">
        <v>540</v>
      </c>
      <c r="I374" s="98">
        <f>'Прил 4'!J371</f>
        <v>0</v>
      </c>
    </row>
    <row r="375" spans="1:9" ht="47.25">
      <c r="A375" s="44" t="s">
        <v>188</v>
      </c>
      <c r="B375" s="102" t="s">
        <v>115</v>
      </c>
      <c r="C375" s="102" t="s">
        <v>65</v>
      </c>
      <c r="D375" s="102" t="s">
        <v>89</v>
      </c>
      <c r="E375" s="103">
        <v>0</v>
      </c>
      <c r="F375" s="102" t="s">
        <v>68</v>
      </c>
      <c r="G375" s="102" t="s">
        <v>69</v>
      </c>
      <c r="H375" s="103"/>
      <c r="I375" s="99">
        <f>I376</f>
        <v>5000</v>
      </c>
    </row>
    <row r="376" spans="1:9">
      <c r="A376" s="44" t="s">
        <v>340</v>
      </c>
      <c r="B376" s="102" t="s">
        <v>115</v>
      </c>
      <c r="C376" s="102" t="s">
        <v>65</v>
      </c>
      <c r="D376" s="102" t="s">
        <v>89</v>
      </c>
      <c r="E376" s="103">
        <v>3</v>
      </c>
      <c r="F376" s="102" t="s">
        <v>68</v>
      </c>
      <c r="G376" s="102" t="s">
        <v>69</v>
      </c>
      <c r="H376" s="103"/>
      <c r="I376" s="99">
        <f>I378+I380</f>
        <v>5000</v>
      </c>
    </row>
    <row r="377" spans="1:9" hidden="1">
      <c r="A377" s="44" t="s">
        <v>190</v>
      </c>
      <c r="B377" s="102" t="s">
        <v>115</v>
      </c>
      <c r="C377" s="102" t="s">
        <v>65</v>
      </c>
      <c r="D377" s="102" t="s">
        <v>89</v>
      </c>
      <c r="E377" s="103">
        <v>3</v>
      </c>
      <c r="F377" s="102" t="s">
        <v>65</v>
      </c>
      <c r="G377" s="102" t="s">
        <v>69</v>
      </c>
      <c r="H377" s="103"/>
      <c r="I377" s="99">
        <f>I378</f>
        <v>0</v>
      </c>
    </row>
    <row r="378" spans="1:9" ht="31.5" hidden="1">
      <c r="A378" s="45" t="s">
        <v>191</v>
      </c>
      <c r="B378" s="102" t="s">
        <v>115</v>
      </c>
      <c r="C378" s="102" t="s">
        <v>65</v>
      </c>
      <c r="D378" s="102" t="s">
        <v>89</v>
      </c>
      <c r="E378" s="102" t="s">
        <v>74</v>
      </c>
      <c r="F378" s="102" t="s">
        <v>65</v>
      </c>
      <c r="G378" s="102" t="s">
        <v>192</v>
      </c>
      <c r="H378" s="102"/>
      <c r="I378" s="99">
        <f>I379</f>
        <v>0</v>
      </c>
    </row>
    <row r="379" spans="1:9" ht="31.5" hidden="1">
      <c r="A379" s="45" t="s">
        <v>75</v>
      </c>
      <c r="B379" s="102" t="s">
        <v>115</v>
      </c>
      <c r="C379" s="102" t="s">
        <v>65</v>
      </c>
      <c r="D379" s="102" t="s">
        <v>89</v>
      </c>
      <c r="E379" s="102" t="s">
        <v>74</v>
      </c>
      <c r="F379" s="102" t="s">
        <v>65</v>
      </c>
      <c r="G379" s="102" t="s">
        <v>192</v>
      </c>
      <c r="H379" s="102" t="s">
        <v>76</v>
      </c>
      <c r="I379" s="99">
        <f>'Прил 4'!J376</f>
        <v>0</v>
      </c>
    </row>
    <row r="380" spans="1:9">
      <c r="A380" s="44" t="s">
        <v>197</v>
      </c>
      <c r="B380" s="102" t="s">
        <v>115</v>
      </c>
      <c r="C380" s="102" t="s">
        <v>65</v>
      </c>
      <c r="D380" s="102" t="s">
        <v>89</v>
      </c>
      <c r="E380" s="103">
        <v>3</v>
      </c>
      <c r="F380" s="102" t="s">
        <v>66</v>
      </c>
      <c r="G380" s="102" t="s">
        <v>69</v>
      </c>
      <c r="H380" s="103"/>
      <c r="I380" s="99">
        <f>I381</f>
        <v>5000</v>
      </c>
    </row>
    <row r="381" spans="1:9" ht="31.5">
      <c r="A381" s="45" t="s">
        <v>191</v>
      </c>
      <c r="B381" s="102" t="s">
        <v>115</v>
      </c>
      <c r="C381" s="102" t="s">
        <v>65</v>
      </c>
      <c r="D381" s="102" t="s">
        <v>89</v>
      </c>
      <c r="E381" s="102" t="s">
        <v>74</v>
      </c>
      <c r="F381" s="102" t="s">
        <v>66</v>
      </c>
      <c r="G381" s="102" t="s">
        <v>192</v>
      </c>
      <c r="H381" s="102"/>
      <c r="I381" s="99">
        <f>I382</f>
        <v>5000</v>
      </c>
    </row>
    <row r="382" spans="1:9" ht="31.5">
      <c r="A382" s="45" t="s">
        <v>75</v>
      </c>
      <c r="B382" s="102" t="s">
        <v>115</v>
      </c>
      <c r="C382" s="102" t="s">
        <v>65</v>
      </c>
      <c r="D382" s="102" t="s">
        <v>89</v>
      </c>
      <c r="E382" s="102" t="s">
        <v>74</v>
      </c>
      <c r="F382" s="102" t="s">
        <v>66</v>
      </c>
      <c r="G382" s="102" t="s">
        <v>192</v>
      </c>
      <c r="H382" s="102" t="s">
        <v>76</v>
      </c>
      <c r="I382" s="99">
        <f>'Прил 4'!J379</f>
        <v>5000</v>
      </c>
    </row>
    <row r="383" spans="1:9" ht="47.25" hidden="1">
      <c r="A383" s="44" t="s">
        <v>200</v>
      </c>
      <c r="B383" s="102" t="s">
        <v>115</v>
      </c>
      <c r="C383" s="102" t="s">
        <v>65</v>
      </c>
      <c r="D383" s="102" t="s">
        <v>91</v>
      </c>
      <c r="E383" s="103">
        <v>0</v>
      </c>
      <c r="F383" s="102" t="s">
        <v>68</v>
      </c>
      <c r="G383" s="102" t="s">
        <v>69</v>
      </c>
      <c r="H383" s="103"/>
      <c r="I383" s="99">
        <f>I384</f>
        <v>0</v>
      </c>
    </row>
    <row r="384" spans="1:9" hidden="1">
      <c r="A384" s="45" t="s">
        <v>201</v>
      </c>
      <c r="B384" s="102" t="s">
        <v>115</v>
      </c>
      <c r="C384" s="102" t="s">
        <v>65</v>
      </c>
      <c r="D384" s="102" t="s">
        <v>91</v>
      </c>
      <c r="E384" s="102" t="s">
        <v>67</v>
      </c>
      <c r="F384" s="102" t="s">
        <v>65</v>
      </c>
      <c r="G384" s="102" t="s">
        <v>69</v>
      </c>
      <c r="H384" s="102"/>
      <c r="I384" s="99">
        <f>I385</f>
        <v>0</v>
      </c>
    </row>
    <row r="385" spans="1:9" hidden="1">
      <c r="A385" s="45" t="s">
        <v>202</v>
      </c>
      <c r="B385" s="102" t="s">
        <v>115</v>
      </c>
      <c r="C385" s="102" t="s">
        <v>65</v>
      </c>
      <c r="D385" s="102" t="s">
        <v>91</v>
      </c>
      <c r="E385" s="102" t="s">
        <v>67</v>
      </c>
      <c r="F385" s="102" t="s">
        <v>65</v>
      </c>
      <c r="G385" s="102" t="s">
        <v>203</v>
      </c>
      <c r="H385" s="102"/>
      <c r="I385" s="99">
        <f>I386</f>
        <v>0</v>
      </c>
    </row>
    <row r="386" spans="1:9" ht="31.5" hidden="1">
      <c r="A386" s="45" t="s">
        <v>75</v>
      </c>
      <c r="B386" s="102" t="s">
        <v>115</v>
      </c>
      <c r="C386" s="102" t="s">
        <v>65</v>
      </c>
      <c r="D386" s="102" t="s">
        <v>91</v>
      </c>
      <c r="E386" s="102" t="s">
        <v>67</v>
      </c>
      <c r="F386" s="102" t="s">
        <v>65</v>
      </c>
      <c r="G386" s="102" t="s">
        <v>203</v>
      </c>
      <c r="H386" s="102" t="s">
        <v>76</v>
      </c>
      <c r="I386" s="99">
        <f>'Прил 4'!J383</f>
        <v>0</v>
      </c>
    </row>
    <row r="387" spans="1:9">
      <c r="A387" s="45" t="s">
        <v>80</v>
      </c>
      <c r="B387" s="102" t="s">
        <v>115</v>
      </c>
      <c r="C387" s="102" t="s">
        <v>65</v>
      </c>
      <c r="D387" s="102" t="s">
        <v>81</v>
      </c>
      <c r="E387" s="103">
        <v>0</v>
      </c>
      <c r="F387" s="102" t="s">
        <v>67</v>
      </c>
      <c r="G387" s="102" t="s">
        <v>69</v>
      </c>
      <c r="H387" s="103"/>
      <c r="I387" s="98">
        <f>I388</f>
        <v>1290662.21</v>
      </c>
    </row>
    <row r="388" spans="1:9">
      <c r="A388" s="45" t="s">
        <v>218</v>
      </c>
      <c r="B388" s="102" t="s">
        <v>115</v>
      </c>
      <c r="C388" s="102" t="s">
        <v>65</v>
      </c>
      <c r="D388" s="102" t="s">
        <v>81</v>
      </c>
      <c r="E388" s="103">
        <v>9</v>
      </c>
      <c r="F388" s="102" t="s">
        <v>67</v>
      </c>
      <c r="G388" s="102" t="s">
        <v>69</v>
      </c>
      <c r="H388" s="103"/>
      <c r="I388" s="98">
        <f>I389+I391+I393</f>
        <v>1290662.21</v>
      </c>
    </row>
    <row r="389" spans="1:9" ht="31.5" hidden="1">
      <c r="A389" s="45" t="s">
        <v>341</v>
      </c>
      <c r="B389" s="102" t="s">
        <v>115</v>
      </c>
      <c r="C389" s="102" t="s">
        <v>65</v>
      </c>
      <c r="D389" s="102" t="s">
        <v>81</v>
      </c>
      <c r="E389" s="103">
        <v>9</v>
      </c>
      <c r="F389" s="102" t="s">
        <v>67</v>
      </c>
      <c r="G389" s="102" t="s">
        <v>342</v>
      </c>
      <c r="H389" s="103"/>
      <c r="I389" s="98">
        <f>I390</f>
        <v>0</v>
      </c>
    </row>
    <row r="390" spans="1:9" ht="31.5" hidden="1">
      <c r="A390" s="45" t="s">
        <v>75</v>
      </c>
      <c r="B390" s="102" t="s">
        <v>115</v>
      </c>
      <c r="C390" s="102" t="s">
        <v>65</v>
      </c>
      <c r="D390" s="102" t="s">
        <v>81</v>
      </c>
      <c r="E390" s="103">
        <v>9</v>
      </c>
      <c r="F390" s="102" t="s">
        <v>67</v>
      </c>
      <c r="G390" s="102" t="s">
        <v>342</v>
      </c>
      <c r="H390" s="103">
        <v>240</v>
      </c>
      <c r="I390" s="98">
        <f>'Прил 4'!J387</f>
        <v>0</v>
      </c>
    </row>
    <row r="391" spans="1:9" ht="63">
      <c r="A391" s="45" t="s">
        <v>343</v>
      </c>
      <c r="B391" s="102" t="s">
        <v>115</v>
      </c>
      <c r="C391" s="102" t="s">
        <v>65</v>
      </c>
      <c r="D391" s="102" t="s">
        <v>81</v>
      </c>
      <c r="E391" s="103">
        <v>9</v>
      </c>
      <c r="F391" s="102" t="s">
        <v>68</v>
      </c>
      <c r="G391" s="102" t="s">
        <v>132</v>
      </c>
      <c r="H391" s="103"/>
      <c r="I391" s="98">
        <f>I392</f>
        <v>47383</v>
      </c>
    </row>
    <row r="392" spans="1:9" ht="31.5">
      <c r="A392" s="45" t="s">
        <v>111</v>
      </c>
      <c r="B392" s="102" t="s">
        <v>115</v>
      </c>
      <c r="C392" s="102" t="s">
        <v>65</v>
      </c>
      <c r="D392" s="102" t="s">
        <v>81</v>
      </c>
      <c r="E392" s="103">
        <v>9</v>
      </c>
      <c r="F392" s="102" t="s">
        <v>68</v>
      </c>
      <c r="G392" s="102" t="s">
        <v>132</v>
      </c>
      <c r="H392" s="103">
        <v>110</v>
      </c>
      <c r="I392" s="98">
        <f>'Прил 4'!J389</f>
        <v>47383</v>
      </c>
    </row>
    <row r="393" spans="1:9" ht="31.5">
      <c r="A393" s="45" t="s">
        <v>441</v>
      </c>
      <c r="B393" s="102" t="s">
        <v>115</v>
      </c>
      <c r="C393" s="102" t="s">
        <v>65</v>
      </c>
      <c r="D393" s="102" t="s">
        <v>81</v>
      </c>
      <c r="E393" s="103">
        <v>9</v>
      </c>
      <c r="F393" s="102" t="s">
        <v>68</v>
      </c>
      <c r="G393" s="102" t="s">
        <v>440</v>
      </c>
      <c r="H393" s="103"/>
      <c r="I393" s="98">
        <f>SUM(I394:I395)</f>
        <v>1243279.21</v>
      </c>
    </row>
    <row r="394" spans="1:9">
      <c r="A394" s="44" t="s">
        <v>320</v>
      </c>
      <c r="B394" s="102" t="s">
        <v>115</v>
      </c>
      <c r="C394" s="102" t="s">
        <v>65</v>
      </c>
      <c r="D394" s="102" t="s">
        <v>81</v>
      </c>
      <c r="E394" s="103">
        <v>9</v>
      </c>
      <c r="F394" s="102" t="s">
        <v>68</v>
      </c>
      <c r="G394" s="102" t="s">
        <v>440</v>
      </c>
      <c r="H394" s="103">
        <v>110</v>
      </c>
      <c r="I394" s="98">
        <f>'Прил 4'!J391</f>
        <v>254898.25</v>
      </c>
    </row>
    <row r="395" spans="1:9">
      <c r="A395" s="44" t="s">
        <v>116</v>
      </c>
      <c r="B395" s="102" t="s">
        <v>115</v>
      </c>
      <c r="C395" s="102" t="s">
        <v>65</v>
      </c>
      <c r="D395" s="102" t="s">
        <v>81</v>
      </c>
      <c r="E395" s="103">
        <v>9</v>
      </c>
      <c r="F395" s="102" t="s">
        <v>68</v>
      </c>
      <c r="G395" s="102" t="s">
        <v>440</v>
      </c>
      <c r="H395" s="103">
        <v>620</v>
      </c>
      <c r="I395" s="98">
        <f>'Прил 4'!J392</f>
        <v>988380.96</v>
      </c>
    </row>
    <row r="396" spans="1:9">
      <c r="A396" s="44" t="s">
        <v>133</v>
      </c>
      <c r="B396" s="102" t="s">
        <v>115</v>
      </c>
      <c r="C396" s="102" t="s">
        <v>84</v>
      </c>
      <c r="D396" s="102"/>
      <c r="E396" s="103"/>
      <c r="F396" s="102"/>
      <c r="G396" s="102"/>
      <c r="H396" s="103"/>
      <c r="I396" s="99">
        <f>I397</f>
        <v>794286.14</v>
      </c>
    </row>
    <row r="397" spans="1:9" ht="47.25">
      <c r="A397" s="45" t="s">
        <v>326</v>
      </c>
      <c r="B397" s="102" t="s">
        <v>115</v>
      </c>
      <c r="C397" s="102" t="s">
        <v>84</v>
      </c>
      <c r="D397" s="102" t="s">
        <v>87</v>
      </c>
      <c r="E397" s="103">
        <v>0</v>
      </c>
      <c r="F397" s="102" t="s">
        <v>68</v>
      </c>
      <c r="G397" s="102" t="s">
        <v>69</v>
      </c>
      <c r="H397" s="103"/>
      <c r="I397" s="99">
        <f>I398</f>
        <v>794286.14</v>
      </c>
    </row>
    <row r="398" spans="1:9">
      <c r="A398" s="45" t="s">
        <v>344</v>
      </c>
      <c r="B398" s="102" t="s">
        <v>115</v>
      </c>
      <c r="C398" s="102" t="s">
        <v>84</v>
      </c>
      <c r="D398" s="102" t="s">
        <v>87</v>
      </c>
      <c r="E398" s="103">
        <v>3</v>
      </c>
      <c r="F398" s="102" t="s">
        <v>68</v>
      </c>
      <c r="G398" s="102" t="s">
        <v>69</v>
      </c>
      <c r="H398" s="103"/>
      <c r="I398" s="99">
        <f>I399+I401+I403</f>
        <v>794286.14</v>
      </c>
    </row>
    <row r="399" spans="1:9">
      <c r="A399" s="45" t="s">
        <v>345</v>
      </c>
      <c r="B399" s="102" t="s">
        <v>115</v>
      </c>
      <c r="C399" s="102" t="s">
        <v>84</v>
      </c>
      <c r="D399" s="102" t="s">
        <v>87</v>
      </c>
      <c r="E399" s="103">
        <v>3</v>
      </c>
      <c r="F399" s="102" t="s">
        <v>68</v>
      </c>
      <c r="G399" s="102" t="s">
        <v>346</v>
      </c>
      <c r="H399" s="103"/>
      <c r="I399" s="99">
        <f>I400</f>
        <v>100000</v>
      </c>
    </row>
    <row r="400" spans="1:9">
      <c r="A400" s="45" t="s">
        <v>92</v>
      </c>
      <c r="B400" s="102" t="s">
        <v>115</v>
      </c>
      <c r="C400" s="102" t="s">
        <v>84</v>
      </c>
      <c r="D400" s="102" t="s">
        <v>87</v>
      </c>
      <c r="E400" s="103">
        <v>3</v>
      </c>
      <c r="F400" s="102" t="s">
        <v>68</v>
      </c>
      <c r="G400" s="102" t="s">
        <v>346</v>
      </c>
      <c r="H400" s="103">
        <v>350</v>
      </c>
      <c r="I400" s="99">
        <f>'Прил 4'!J397</f>
        <v>100000</v>
      </c>
    </row>
    <row r="401" spans="1:9">
      <c r="A401" s="45" t="s">
        <v>347</v>
      </c>
      <c r="B401" s="102" t="s">
        <v>115</v>
      </c>
      <c r="C401" s="102" t="s">
        <v>84</v>
      </c>
      <c r="D401" s="102" t="s">
        <v>87</v>
      </c>
      <c r="E401" s="103">
        <v>3</v>
      </c>
      <c r="F401" s="102" t="s">
        <v>68</v>
      </c>
      <c r="G401" s="102" t="s">
        <v>348</v>
      </c>
      <c r="H401" s="103"/>
      <c r="I401" s="99">
        <f>I402</f>
        <v>300000</v>
      </c>
    </row>
    <row r="402" spans="1:9" ht="31.5">
      <c r="A402" s="45" t="s">
        <v>75</v>
      </c>
      <c r="B402" s="102" t="s">
        <v>115</v>
      </c>
      <c r="C402" s="102" t="s">
        <v>84</v>
      </c>
      <c r="D402" s="102" t="s">
        <v>87</v>
      </c>
      <c r="E402" s="103">
        <v>3</v>
      </c>
      <c r="F402" s="102" t="s">
        <v>68</v>
      </c>
      <c r="G402" s="102" t="s">
        <v>348</v>
      </c>
      <c r="H402" s="103">
        <v>240</v>
      </c>
      <c r="I402" s="99">
        <f>'Прил 4'!J399</f>
        <v>300000</v>
      </c>
    </row>
    <row r="403" spans="1:9">
      <c r="A403" s="45" t="s">
        <v>349</v>
      </c>
      <c r="B403" s="102" t="s">
        <v>115</v>
      </c>
      <c r="C403" s="102" t="s">
        <v>84</v>
      </c>
      <c r="D403" s="102" t="s">
        <v>87</v>
      </c>
      <c r="E403" s="103">
        <v>3</v>
      </c>
      <c r="F403" s="102" t="s">
        <v>68</v>
      </c>
      <c r="G403" s="102" t="s">
        <v>350</v>
      </c>
      <c r="H403" s="103"/>
      <c r="I403" s="99">
        <f>I404</f>
        <v>394286.14</v>
      </c>
    </row>
    <row r="404" spans="1:9" ht="31.5">
      <c r="A404" s="45" t="s">
        <v>75</v>
      </c>
      <c r="B404" s="102" t="s">
        <v>115</v>
      </c>
      <c r="C404" s="102" t="s">
        <v>84</v>
      </c>
      <c r="D404" s="102" t="s">
        <v>87</v>
      </c>
      <c r="E404" s="103">
        <v>3</v>
      </c>
      <c r="F404" s="102" t="s">
        <v>68</v>
      </c>
      <c r="G404" s="102" t="s">
        <v>350</v>
      </c>
      <c r="H404" s="103">
        <v>240</v>
      </c>
      <c r="I404" s="99">
        <f>'Прил 4'!J401</f>
        <v>394286.14</v>
      </c>
    </row>
    <row r="405" spans="1:9">
      <c r="A405" s="50" t="s">
        <v>134</v>
      </c>
      <c r="B405" s="102">
        <v>10</v>
      </c>
      <c r="C405" s="102"/>
      <c r="D405" s="102"/>
      <c r="E405" s="103"/>
      <c r="F405" s="102"/>
      <c r="G405" s="102"/>
      <c r="H405" s="103"/>
      <c r="I405" s="99">
        <f>I406</f>
        <v>854794</v>
      </c>
    </row>
    <row r="406" spans="1:9">
      <c r="A406" s="44" t="s">
        <v>135</v>
      </c>
      <c r="B406" s="102" t="s">
        <v>91</v>
      </c>
      <c r="C406" s="102" t="s">
        <v>72</v>
      </c>
      <c r="D406" s="102"/>
      <c r="E406" s="102"/>
      <c r="F406" s="102"/>
      <c r="G406" s="102"/>
      <c r="H406" s="103"/>
      <c r="I406" s="99">
        <f>I407+I411+I415</f>
        <v>854794</v>
      </c>
    </row>
    <row r="407" spans="1:9">
      <c r="A407" s="44" t="s">
        <v>94</v>
      </c>
      <c r="B407" s="102" t="s">
        <v>91</v>
      </c>
      <c r="C407" s="102" t="s">
        <v>72</v>
      </c>
      <c r="D407" s="102">
        <v>94</v>
      </c>
      <c r="E407" s="103">
        <v>0</v>
      </c>
      <c r="F407" s="102" t="s">
        <v>68</v>
      </c>
      <c r="G407" s="102" t="s">
        <v>69</v>
      </c>
      <c r="H407" s="103"/>
      <c r="I407" s="99">
        <f>I408</f>
        <v>94218</v>
      </c>
    </row>
    <row r="408" spans="1:9">
      <c r="A408" s="44" t="s">
        <v>175</v>
      </c>
      <c r="B408" s="102" t="s">
        <v>91</v>
      </c>
      <c r="C408" s="102" t="s">
        <v>72</v>
      </c>
      <c r="D408" s="102">
        <v>94</v>
      </c>
      <c r="E408" s="103">
        <v>1</v>
      </c>
      <c r="F408" s="102" t="s">
        <v>68</v>
      </c>
      <c r="G408" s="102" t="s">
        <v>69</v>
      </c>
      <c r="H408" s="103" t="s">
        <v>141</v>
      </c>
      <c r="I408" s="99">
        <f>I409</f>
        <v>94218</v>
      </c>
    </row>
    <row r="409" spans="1:9">
      <c r="A409" s="44" t="s">
        <v>175</v>
      </c>
      <c r="B409" s="102" t="s">
        <v>91</v>
      </c>
      <c r="C409" s="102" t="s">
        <v>72</v>
      </c>
      <c r="D409" s="102">
        <v>94</v>
      </c>
      <c r="E409" s="103">
        <v>1</v>
      </c>
      <c r="F409" s="102" t="s">
        <v>68</v>
      </c>
      <c r="G409" s="102" t="s">
        <v>176</v>
      </c>
      <c r="H409" s="103"/>
      <c r="I409" s="99">
        <f>I410</f>
        <v>94218</v>
      </c>
    </row>
    <row r="410" spans="1:9">
      <c r="A410" s="44" t="s">
        <v>96</v>
      </c>
      <c r="B410" s="102" t="s">
        <v>91</v>
      </c>
      <c r="C410" s="102" t="s">
        <v>72</v>
      </c>
      <c r="D410" s="102">
        <v>94</v>
      </c>
      <c r="E410" s="103">
        <v>1</v>
      </c>
      <c r="F410" s="102" t="s">
        <v>68</v>
      </c>
      <c r="G410" s="102" t="s">
        <v>176</v>
      </c>
      <c r="H410" s="102" t="s">
        <v>97</v>
      </c>
      <c r="I410" s="99">
        <f>'Прил 4'!J407</f>
        <v>94218</v>
      </c>
    </row>
    <row r="411" spans="1:9">
      <c r="A411" s="45" t="s">
        <v>351</v>
      </c>
      <c r="B411" s="102" t="s">
        <v>91</v>
      </c>
      <c r="C411" s="102" t="s">
        <v>72</v>
      </c>
      <c r="D411" s="102" t="s">
        <v>352</v>
      </c>
      <c r="E411" s="103">
        <v>0</v>
      </c>
      <c r="F411" s="102" t="s">
        <v>68</v>
      </c>
      <c r="G411" s="102" t="s">
        <v>69</v>
      </c>
      <c r="H411" s="103"/>
      <c r="I411" s="99">
        <f>I412</f>
        <v>720576</v>
      </c>
    </row>
    <row r="412" spans="1:9">
      <c r="A412" s="45" t="s">
        <v>353</v>
      </c>
      <c r="B412" s="102" t="s">
        <v>91</v>
      </c>
      <c r="C412" s="102" t="s">
        <v>72</v>
      </c>
      <c r="D412" s="102" t="s">
        <v>352</v>
      </c>
      <c r="E412" s="103">
        <v>3</v>
      </c>
      <c r="F412" s="102" t="s">
        <v>68</v>
      </c>
      <c r="G412" s="102" t="s">
        <v>69</v>
      </c>
      <c r="H412" s="103"/>
      <c r="I412" s="99">
        <f>I413</f>
        <v>720576</v>
      </c>
    </row>
    <row r="413" spans="1:9" ht="31.5">
      <c r="A413" s="45" t="s">
        <v>354</v>
      </c>
      <c r="B413" s="102" t="s">
        <v>91</v>
      </c>
      <c r="C413" s="102" t="s">
        <v>72</v>
      </c>
      <c r="D413" s="102" t="s">
        <v>352</v>
      </c>
      <c r="E413" s="103">
        <v>3</v>
      </c>
      <c r="F413" s="102" t="s">
        <v>68</v>
      </c>
      <c r="G413" s="102" t="s">
        <v>355</v>
      </c>
      <c r="H413" s="103"/>
      <c r="I413" s="99">
        <f>I414</f>
        <v>720576</v>
      </c>
    </row>
    <row r="414" spans="1:9" ht="31.5">
      <c r="A414" s="45" t="s">
        <v>268</v>
      </c>
      <c r="B414" s="102" t="s">
        <v>91</v>
      </c>
      <c r="C414" s="102" t="s">
        <v>72</v>
      </c>
      <c r="D414" s="102" t="s">
        <v>352</v>
      </c>
      <c r="E414" s="103">
        <v>3</v>
      </c>
      <c r="F414" s="102" t="s">
        <v>68</v>
      </c>
      <c r="G414" s="102" t="s">
        <v>355</v>
      </c>
      <c r="H414" s="103">
        <v>810</v>
      </c>
      <c r="I414" s="99">
        <f>'Прил 4'!J411</f>
        <v>720576</v>
      </c>
    </row>
    <row r="415" spans="1:9">
      <c r="A415" s="45" t="s">
        <v>80</v>
      </c>
      <c r="B415" s="102" t="s">
        <v>91</v>
      </c>
      <c r="C415" s="102" t="s">
        <v>72</v>
      </c>
      <c r="D415" s="102" t="s">
        <v>81</v>
      </c>
      <c r="E415" s="103">
        <v>0</v>
      </c>
      <c r="F415" s="102" t="s">
        <v>68</v>
      </c>
      <c r="G415" s="102" t="s">
        <v>69</v>
      </c>
      <c r="H415" s="103"/>
      <c r="I415" s="99">
        <f>I416</f>
        <v>40000</v>
      </c>
    </row>
    <row r="416" spans="1:9">
      <c r="A416" s="45" t="s">
        <v>218</v>
      </c>
      <c r="B416" s="102" t="s">
        <v>91</v>
      </c>
      <c r="C416" s="102" t="s">
        <v>72</v>
      </c>
      <c r="D416" s="102" t="s">
        <v>81</v>
      </c>
      <c r="E416" s="103">
        <v>9</v>
      </c>
      <c r="F416" s="102" t="s">
        <v>68</v>
      </c>
      <c r="G416" s="102" t="s">
        <v>69</v>
      </c>
      <c r="H416" s="103"/>
      <c r="I416" s="99">
        <f>I417</f>
        <v>40000</v>
      </c>
    </row>
    <row r="417" spans="1:9">
      <c r="A417" s="45" t="s">
        <v>356</v>
      </c>
      <c r="B417" s="102" t="s">
        <v>91</v>
      </c>
      <c r="C417" s="102" t="s">
        <v>72</v>
      </c>
      <c r="D417" s="102" t="s">
        <v>81</v>
      </c>
      <c r="E417" s="103">
        <v>9</v>
      </c>
      <c r="F417" s="102" t="s">
        <v>68</v>
      </c>
      <c r="G417" s="102" t="s">
        <v>357</v>
      </c>
      <c r="H417" s="103"/>
      <c r="I417" s="98">
        <f>I418</f>
        <v>40000</v>
      </c>
    </row>
    <row r="418" spans="1:9">
      <c r="A418" s="45" t="s">
        <v>136</v>
      </c>
      <c r="B418" s="102" t="s">
        <v>91</v>
      </c>
      <c r="C418" s="102" t="s">
        <v>72</v>
      </c>
      <c r="D418" s="102" t="s">
        <v>81</v>
      </c>
      <c r="E418" s="103">
        <v>9</v>
      </c>
      <c r="F418" s="102" t="s">
        <v>68</v>
      </c>
      <c r="G418" s="102" t="s">
        <v>357</v>
      </c>
      <c r="H418" s="103">
        <v>310</v>
      </c>
      <c r="I418" s="98">
        <f>'Прил 4'!J415</f>
        <v>40000</v>
      </c>
    </row>
    <row r="419" spans="1:9">
      <c r="A419" s="50" t="s">
        <v>137</v>
      </c>
      <c r="B419" s="102">
        <v>11</v>
      </c>
      <c r="C419" s="102"/>
      <c r="D419" s="102"/>
      <c r="E419" s="103"/>
      <c r="F419" s="102"/>
      <c r="G419" s="102"/>
      <c r="H419" s="103"/>
      <c r="I419" s="99">
        <f>I420</f>
        <v>3712533.75</v>
      </c>
    </row>
    <row r="420" spans="1:9">
      <c r="A420" s="44" t="s">
        <v>138</v>
      </c>
      <c r="B420" s="102">
        <v>11</v>
      </c>
      <c r="C420" s="102" t="s">
        <v>85</v>
      </c>
      <c r="D420" s="102"/>
      <c r="E420" s="103"/>
      <c r="F420" s="102"/>
      <c r="G420" s="102"/>
      <c r="H420" s="103"/>
      <c r="I420" s="99">
        <f>I421</f>
        <v>3712533.75</v>
      </c>
    </row>
    <row r="421" spans="1:9" ht="47.25">
      <c r="A421" s="45" t="s">
        <v>326</v>
      </c>
      <c r="B421" s="102" t="s">
        <v>95</v>
      </c>
      <c r="C421" s="102" t="s">
        <v>85</v>
      </c>
      <c r="D421" s="102" t="s">
        <v>87</v>
      </c>
      <c r="E421" s="103">
        <v>0</v>
      </c>
      <c r="F421" s="102" t="s">
        <v>68</v>
      </c>
      <c r="G421" s="102" t="s">
        <v>69</v>
      </c>
      <c r="H421" s="103"/>
      <c r="I421" s="99">
        <f>I422</f>
        <v>3712533.75</v>
      </c>
    </row>
    <row r="422" spans="1:9" ht="47.25">
      <c r="A422" s="45" t="s">
        <v>358</v>
      </c>
      <c r="B422" s="102" t="s">
        <v>95</v>
      </c>
      <c r="C422" s="102" t="s">
        <v>85</v>
      </c>
      <c r="D422" s="102" t="s">
        <v>87</v>
      </c>
      <c r="E422" s="103">
        <v>4</v>
      </c>
      <c r="F422" s="102" t="s">
        <v>68</v>
      </c>
      <c r="G422" s="102" t="s">
        <v>69</v>
      </c>
      <c r="H422" s="103"/>
      <c r="I422" s="99">
        <f>I423+I425+I427+I429+I431</f>
        <v>3712533.75</v>
      </c>
    </row>
    <row r="423" spans="1:9">
      <c r="A423" s="45" t="s">
        <v>359</v>
      </c>
      <c r="B423" s="102" t="s">
        <v>95</v>
      </c>
      <c r="C423" s="102" t="s">
        <v>85</v>
      </c>
      <c r="D423" s="102" t="s">
        <v>87</v>
      </c>
      <c r="E423" s="103">
        <v>4</v>
      </c>
      <c r="F423" s="102" t="s">
        <v>68</v>
      </c>
      <c r="G423" s="102" t="s">
        <v>360</v>
      </c>
      <c r="H423" s="103"/>
      <c r="I423" s="99">
        <f>I424</f>
        <v>383000</v>
      </c>
    </row>
    <row r="424" spans="1:9" ht="31.5">
      <c r="A424" s="45" t="s">
        <v>75</v>
      </c>
      <c r="B424" s="102" t="s">
        <v>95</v>
      </c>
      <c r="C424" s="102" t="s">
        <v>85</v>
      </c>
      <c r="D424" s="102" t="s">
        <v>87</v>
      </c>
      <c r="E424" s="103">
        <v>4</v>
      </c>
      <c r="F424" s="102" t="s">
        <v>68</v>
      </c>
      <c r="G424" s="102" t="s">
        <v>360</v>
      </c>
      <c r="H424" s="103">
        <v>240</v>
      </c>
      <c r="I424" s="99">
        <f>'Прил 4'!J421</f>
        <v>383000</v>
      </c>
    </row>
    <row r="425" spans="1:9" hidden="1">
      <c r="A425" s="45" t="s">
        <v>469</v>
      </c>
      <c r="B425" s="102" t="s">
        <v>95</v>
      </c>
      <c r="C425" s="102" t="s">
        <v>85</v>
      </c>
      <c r="D425" s="102" t="s">
        <v>87</v>
      </c>
      <c r="E425" s="103">
        <v>4</v>
      </c>
      <c r="F425" s="102" t="s">
        <v>68</v>
      </c>
      <c r="G425" s="102" t="s">
        <v>470</v>
      </c>
      <c r="H425" s="103"/>
      <c r="I425" s="99">
        <f>I426</f>
        <v>0</v>
      </c>
    </row>
    <row r="426" spans="1:9" ht="31.5" hidden="1">
      <c r="A426" s="45" t="s">
        <v>75</v>
      </c>
      <c r="B426" s="102" t="s">
        <v>95</v>
      </c>
      <c r="C426" s="102" t="s">
        <v>85</v>
      </c>
      <c r="D426" s="102" t="s">
        <v>87</v>
      </c>
      <c r="E426" s="103">
        <v>4</v>
      </c>
      <c r="F426" s="102" t="s">
        <v>68</v>
      </c>
      <c r="G426" s="102" t="s">
        <v>470</v>
      </c>
      <c r="H426" s="103">
        <v>240</v>
      </c>
      <c r="I426" s="99">
        <f>'Прил 4'!J423</f>
        <v>0</v>
      </c>
    </row>
    <row r="427" spans="1:9">
      <c r="A427" s="45" t="s">
        <v>293</v>
      </c>
      <c r="B427" s="102" t="s">
        <v>95</v>
      </c>
      <c r="C427" s="102" t="s">
        <v>85</v>
      </c>
      <c r="D427" s="102" t="s">
        <v>87</v>
      </c>
      <c r="E427" s="103">
        <v>4</v>
      </c>
      <c r="F427" s="102" t="s">
        <v>68</v>
      </c>
      <c r="G427" s="102" t="s">
        <v>294</v>
      </c>
      <c r="H427" s="103"/>
      <c r="I427" s="99">
        <f>I428</f>
        <v>1623133.75</v>
      </c>
    </row>
    <row r="428" spans="1:9" ht="31.5">
      <c r="A428" s="45" t="s">
        <v>75</v>
      </c>
      <c r="B428" s="102" t="s">
        <v>95</v>
      </c>
      <c r="C428" s="102" t="s">
        <v>85</v>
      </c>
      <c r="D428" s="102" t="s">
        <v>87</v>
      </c>
      <c r="E428" s="103">
        <v>4</v>
      </c>
      <c r="F428" s="102" t="s">
        <v>68</v>
      </c>
      <c r="G428" s="102" t="s">
        <v>294</v>
      </c>
      <c r="H428" s="103">
        <v>240</v>
      </c>
      <c r="I428" s="99">
        <f>'Прил 4'!J425</f>
        <v>1623133.75</v>
      </c>
    </row>
    <row r="429" spans="1:9">
      <c r="A429" s="45" t="s">
        <v>361</v>
      </c>
      <c r="B429" s="102" t="s">
        <v>95</v>
      </c>
      <c r="C429" s="102" t="s">
        <v>85</v>
      </c>
      <c r="D429" s="102" t="s">
        <v>87</v>
      </c>
      <c r="E429" s="103">
        <v>4</v>
      </c>
      <c r="F429" s="102" t="s">
        <v>68</v>
      </c>
      <c r="G429" s="102" t="s">
        <v>362</v>
      </c>
      <c r="H429" s="103"/>
      <c r="I429" s="99">
        <f>I430</f>
        <v>1706400</v>
      </c>
    </row>
    <row r="430" spans="1:9" ht="31.5">
      <c r="A430" s="45" t="s">
        <v>75</v>
      </c>
      <c r="B430" s="102" t="s">
        <v>95</v>
      </c>
      <c r="C430" s="102" t="s">
        <v>85</v>
      </c>
      <c r="D430" s="102" t="s">
        <v>87</v>
      </c>
      <c r="E430" s="103">
        <v>4</v>
      </c>
      <c r="F430" s="102" t="s">
        <v>68</v>
      </c>
      <c r="G430" s="102" t="s">
        <v>362</v>
      </c>
      <c r="H430" s="103">
        <v>240</v>
      </c>
      <c r="I430" s="99">
        <f>'Прил 4'!J427</f>
        <v>1706400</v>
      </c>
    </row>
    <row r="431" spans="1:9" hidden="1">
      <c r="A431" s="45" t="s">
        <v>269</v>
      </c>
      <c r="B431" s="128" t="s">
        <v>95</v>
      </c>
      <c r="C431" s="128" t="s">
        <v>85</v>
      </c>
      <c r="D431" s="128" t="s">
        <v>84</v>
      </c>
      <c r="E431" s="129">
        <v>4</v>
      </c>
      <c r="F431" s="128" t="s">
        <v>68</v>
      </c>
      <c r="G431" s="128" t="s">
        <v>270</v>
      </c>
      <c r="H431" s="129"/>
      <c r="I431" s="99">
        <f>I432</f>
        <v>0</v>
      </c>
    </row>
    <row r="432" spans="1:9" ht="31.5" hidden="1">
      <c r="A432" s="45" t="s">
        <v>502</v>
      </c>
      <c r="B432" s="128" t="s">
        <v>95</v>
      </c>
      <c r="C432" s="128" t="s">
        <v>85</v>
      </c>
      <c r="D432" s="128" t="s">
        <v>87</v>
      </c>
      <c r="E432" s="129">
        <v>4</v>
      </c>
      <c r="F432" s="128" t="s">
        <v>68</v>
      </c>
      <c r="G432" s="128" t="s">
        <v>270</v>
      </c>
      <c r="H432" s="129">
        <v>630</v>
      </c>
      <c r="I432" s="99">
        <f>'Прил 4'!J429</f>
        <v>0</v>
      </c>
    </row>
    <row r="433" spans="1:9">
      <c r="A433" s="55" t="s">
        <v>139</v>
      </c>
      <c r="B433" s="56"/>
      <c r="C433" s="57"/>
      <c r="D433" s="56"/>
      <c r="E433" s="57"/>
      <c r="F433" s="56"/>
      <c r="G433" s="58"/>
      <c r="H433" s="58"/>
      <c r="I433" s="100">
        <f>I21+I153+I160+I204+I238+I335+I341+I353+I405+I419</f>
        <v>214663376.95000002</v>
      </c>
    </row>
    <row r="434" spans="1:9">
      <c r="A434" s="107"/>
      <c r="B434" s="108"/>
      <c r="C434" s="108"/>
      <c r="D434" s="108"/>
      <c r="E434" s="108"/>
      <c r="F434" s="108"/>
      <c r="G434" s="108"/>
      <c r="H434" s="108"/>
      <c r="I434" s="109"/>
    </row>
    <row r="435" spans="1:9">
      <c r="A435" s="107"/>
      <c r="B435" s="108"/>
      <c r="C435" s="108"/>
      <c r="D435" s="108"/>
      <c r="E435" s="108"/>
      <c r="F435" s="108"/>
      <c r="G435" s="108"/>
      <c r="H435" s="108"/>
      <c r="I435" s="109"/>
    </row>
    <row r="436" spans="1:9">
      <c r="A436" s="107"/>
      <c r="B436" s="108"/>
      <c r="C436" s="108"/>
      <c r="D436" s="108"/>
      <c r="E436" s="108"/>
      <c r="F436" s="108"/>
      <c r="G436" s="108"/>
      <c r="H436" s="108"/>
      <c r="I436" s="109"/>
    </row>
  </sheetData>
  <mergeCells count="25">
    <mergeCell ref="B6:I6"/>
    <mergeCell ref="B7:I7"/>
    <mergeCell ref="B1:I1"/>
    <mergeCell ref="B2:I2"/>
    <mergeCell ref="B3:I3"/>
    <mergeCell ref="B4:I4"/>
    <mergeCell ref="B5:I5"/>
    <mergeCell ref="B9:I9"/>
    <mergeCell ref="B14:I14"/>
    <mergeCell ref="B13:I13"/>
    <mergeCell ref="B12:I12"/>
    <mergeCell ref="B11:I11"/>
    <mergeCell ref="B10:I10"/>
    <mergeCell ref="A19:A20"/>
    <mergeCell ref="B19:H19"/>
    <mergeCell ref="I19:I20"/>
    <mergeCell ref="D20:G20"/>
    <mergeCell ref="A16:I16"/>
    <mergeCell ref="A18:I18"/>
    <mergeCell ref="G51:G52"/>
    <mergeCell ref="B51:B52"/>
    <mergeCell ref="C51:C52"/>
    <mergeCell ref="D51:D52"/>
    <mergeCell ref="E51:E52"/>
    <mergeCell ref="F51:F52"/>
  </mergeCells>
  <pageMargins left="0.78740157480314965" right="0.19685039370078741" top="0.39370078740157483" bottom="0.39370078740157483" header="0.19685039370078741" footer="0.19685039370078741"/>
  <pageSetup paperSize="9" scale="99" fitToHeight="37" orientation="landscape" r:id="rId1"/>
  <headerFooter differentFirst="1">
    <oddHeader>&amp;C&amp;"PT Astra Serif,обычный"&amp;8&amp;K000000&amp;P</oddHeader>
  </headerFooter>
</worksheet>
</file>

<file path=xl/worksheets/sheet4.xml><?xml version="1.0" encoding="utf-8"?>
<worksheet xmlns="http://schemas.openxmlformats.org/spreadsheetml/2006/main" xmlns:r="http://schemas.openxmlformats.org/officeDocument/2006/relationships">
  <sheetPr>
    <tabColor theme="8" tint="0.59999389629810485"/>
  </sheetPr>
  <dimension ref="A1:K460"/>
  <sheetViews>
    <sheetView view="pageBreakPreview" topLeftCell="A4" zoomScaleSheetLayoutView="100" workbookViewId="0">
      <selection activeCell="A16" sqref="A16:J16"/>
    </sheetView>
  </sheetViews>
  <sheetFormatPr defaultColWidth="8.85546875" defaultRowHeight="15.75"/>
  <cols>
    <col min="1" max="1" width="66.28515625" style="30" customWidth="1"/>
    <col min="2" max="5" width="6.7109375" style="31" customWidth="1"/>
    <col min="6" max="7" width="4.42578125" style="31" customWidth="1"/>
    <col min="8" max="8" width="10" style="31" customWidth="1"/>
    <col min="9" max="9" width="9.42578125" style="31" customWidth="1"/>
    <col min="10" max="10" width="17.5703125" style="125" customWidth="1"/>
    <col min="11" max="11" width="15.42578125" style="24" bestFit="1" customWidth="1"/>
    <col min="12" max="16384" width="8.85546875" style="24"/>
  </cols>
  <sheetData>
    <row r="1" spans="1:10">
      <c r="D1" s="183" t="s">
        <v>485</v>
      </c>
      <c r="E1" s="183"/>
      <c r="F1" s="183"/>
      <c r="G1" s="183"/>
      <c r="H1" s="183"/>
      <c r="I1" s="183"/>
      <c r="J1" s="183"/>
    </row>
    <row r="2" spans="1:10">
      <c r="D2" s="183" t="s">
        <v>38</v>
      </c>
      <c r="E2" s="183"/>
      <c r="F2" s="183"/>
      <c r="G2" s="183"/>
      <c r="H2" s="183"/>
      <c r="I2" s="183"/>
      <c r="J2" s="183"/>
    </row>
    <row r="3" spans="1:10">
      <c r="D3" s="183" t="s">
        <v>481</v>
      </c>
      <c r="E3" s="183"/>
      <c r="F3" s="183"/>
      <c r="G3" s="183"/>
      <c r="H3" s="183"/>
      <c r="I3" s="183"/>
      <c r="J3" s="183"/>
    </row>
    <row r="4" spans="1:10">
      <c r="D4" s="183" t="s">
        <v>483</v>
      </c>
      <c r="E4" s="183"/>
      <c r="F4" s="183"/>
      <c r="G4" s="183"/>
      <c r="H4" s="183"/>
      <c r="I4" s="183"/>
      <c r="J4" s="183"/>
    </row>
    <row r="5" spans="1:10">
      <c r="D5" s="183" t="s">
        <v>482</v>
      </c>
      <c r="E5" s="183"/>
      <c r="F5" s="183"/>
      <c r="G5" s="183"/>
      <c r="H5" s="183"/>
      <c r="I5" s="183"/>
      <c r="J5" s="183"/>
    </row>
    <row r="6" spans="1:10">
      <c r="D6" s="183" t="s">
        <v>484</v>
      </c>
      <c r="E6" s="183"/>
      <c r="F6" s="183"/>
      <c r="G6" s="183"/>
      <c r="H6" s="183"/>
      <c r="I6" s="183"/>
      <c r="J6" s="183"/>
    </row>
    <row r="7" spans="1:10">
      <c r="D7" s="183" t="s">
        <v>553</v>
      </c>
      <c r="E7" s="183"/>
      <c r="F7" s="183"/>
      <c r="G7" s="183"/>
      <c r="H7" s="183"/>
      <c r="I7" s="183"/>
      <c r="J7" s="183"/>
    </row>
    <row r="9" spans="1:10" s="60" customFormat="1">
      <c r="A9" s="59"/>
      <c r="B9" s="33"/>
      <c r="C9" s="33"/>
      <c r="D9" s="181" t="s">
        <v>363</v>
      </c>
      <c r="E9" s="181"/>
      <c r="F9" s="181"/>
      <c r="G9" s="181"/>
      <c r="H9" s="181"/>
      <c r="I9" s="181"/>
      <c r="J9" s="181"/>
    </row>
    <row r="10" spans="1:10" s="60" customFormat="1">
      <c r="A10" s="59"/>
      <c r="B10" s="33"/>
      <c r="C10" s="33"/>
      <c r="D10" s="181" t="s">
        <v>38</v>
      </c>
      <c r="E10" s="181"/>
      <c r="F10" s="181"/>
      <c r="G10" s="181"/>
      <c r="H10" s="181"/>
      <c r="I10" s="181"/>
      <c r="J10" s="181"/>
    </row>
    <row r="11" spans="1:10" s="60" customFormat="1">
      <c r="A11" s="59"/>
      <c r="B11" s="33"/>
      <c r="C11" s="33"/>
      <c r="D11" s="181" t="s">
        <v>40</v>
      </c>
      <c r="E11" s="181"/>
      <c r="F11" s="181"/>
      <c r="G11" s="181"/>
      <c r="H11" s="181"/>
      <c r="I11" s="181"/>
      <c r="J11" s="181"/>
    </row>
    <row r="12" spans="1:10" s="60" customFormat="1">
      <c r="A12" s="59"/>
      <c r="B12" s="33"/>
      <c r="C12" s="33"/>
      <c r="D12" s="181" t="s">
        <v>41</v>
      </c>
      <c r="E12" s="181"/>
      <c r="F12" s="181"/>
      <c r="G12" s="181"/>
      <c r="H12" s="181"/>
      <c r="I12" s="181"/>
      <c r="J12" s="181"/>
    </row>
    <row r="13" spans="1:10" s="60" customFormat="1">
      <c r="A13" s="59"/>
      <c r="B13" s="33"/>
      <c r="C13" s="33"/>
      <c r="D13" s="181" t="s">
        <v>444</v>
      </c>
      <c r="E13" s="181"/>
      <c r="F13" s="181"/>
      <c r="G13" s="181"/>
      <c r="H13" s="181"/>
      <c r="I13" s="181"/>
      <c r="J13" s="181"/>
    </row>
    <row r="14" spans="1:10" s="60" customFormat="1">
      <c r="A14" s="59"/>
      <c r="B14" s="33"/>
      <c r="C14" s="33"/>
      <c r="D14" s="181" t="s">
        <v>480</v>
      </c>
      <c r="E14" s="181"/>
      <c r="F14" s="181"/>
      <c r="G14" s="181"/>
      <c r="H14" s="181"/>
      <c r="I14" s="181"/>
      <c r="J14" s="181"/>
    </row>
    <row r="15" spans="1:10">
      <c r="A15" s="22"/>
      <c r="B15" s="23"/>
      <c r="C15" s="23"/>
      <c r="D15" s="23"/>
      <c r="E15" s="23"/>
      <c r="F15" s="23"/>
      <c r="G15" s="23"/>
      <c r="H15" s="23"/>
      <c r="I15" s="23"/>
      <c r="J15" s="25"/>
    </row>
    <row r="16" spans="1:10" ht="45" customHeight="1">
      <c r="A16" s="179" t="s">
        <v>486</v>
      </c>
      <c r="B16" s="179"/>
      <c r="C16" s="179"/>
      <c r="D16" s="179"/>
      <c r="E16" s="179"/>
      <c r="F16" s="179"/>
      <c r="G16" s="179"/>
      <c r="H16" s="179"/>
      <c r="I16" s="179"/>
      <c r="J16" s="179"/>
    </row>
    <row r="17" spans="1:10" ht="18.75">
      <c r="A17" s="61"/>
      <c r="B17" s="62"/>
      <c r="C17" s="62"/>
      <c r="D17" s="62"/>
      <c r="E17" s="62"/>
      <c r="F17" s="62"/>
      <c r="G17" s="62"/>
      <c r="H17" s="62"/>
      <c r="I17" s="62"/>
      <c r="J17" s="63"/>
    </row>
    <row r="18" spans="1:10">
      <c r="A18" s="187" t="s">
        <v>37</v>
      </c>
      <c r="B18" s="187"/>
      <c r="C18" s="187"/>
      <c r="D18" s="187"/>
      <c r="E18" s="187"/>
      <c r="F18" s="187"/>
      <c r="G18" s="187"/>
      <c r="H18" s="187"/>
      <c r="I18" s="187"/>
      <c r="J18" s="187"/>
    </row>
    <row r="19" spans="1:10" ht="94.5">
      <c r="A19" s="29" t="s">
        <v>59</v>
      </c>
      <c r="B19" s="29" t="s">
        <v>371</v>
      </c>
      <c r="C19" s="29" t="s">
        <v>372</v>
      </c>
      <c r="D19" s="29" t="s">
        <v>373</v>
      </c>
      <c r="E19" s="184" t="s">
        <v>62</v>
      </c>
      <c r="F19" s="185"/>
      <c r="G19" s="185"/>
      <c r="H19" s="186"/>
      <c r="I19" s="29" t="s">
        <v>374</v>
      </c>
      <c r="J19" s="29" t="s">
        <v>53</v>
      </c>
    </row>
    <row r="20" spans="1:10">
      <c r="A20" s="65" t="s">
        <v>375</v>
      </c>
      <c r="B20" s="66">
        <v>871</v>
      </c>
      <c r="C20" s="67" t="s">
        <v>376</v>
      </c>
      <c r="D20" s="67" t="s">
        <v>376</v>
      </c>
      <c r="E20" s="68" t="s">
        <v>376</v>
      </c>
      <c r="F20" s="69" t="s">
        <v>376</v>
      </c>
      <c r="G20" s="70" t="s">
        <v>376</v>
      </c>
      <c r="H20" s="71" t="s">
        <v>376</v>
      </c>
      <c r="I20" s="69"/>
      <c r="J20" s="101">
        <f>J21+J150+J157+J201+J235+J332+J338+J350+J402+J416</f>
        <v>213420004.23000002</v>
      </c>
    </row>
    <row r="21" spans="1:10">
      <c r="A21" s="37" t="s">
        <v>64</v>
      </c>
      <c r="B21" s="72">
        <v>871</v>
      </c>
      <c r="C21" s="38">
        <v>1</v>
      </c>
      <c r="D21" s="67"/>
      <c r="E21" s="68"/>
      <c r="F21" s="69"/>
      <c r="G21" s="70"/>
      <c r="H21" s="71"/>
      <c r="I21" s="69"/>
      <c r="J21" s="97">
        <f>J22+J54+J59+J63+J68</f>
        <v>24960009.609999999</v>
      </c>
    </row>
    <row r="22" spans="1:10" ht="47.25">
      <c r="A22" s="44" t="s">
        <v>83</v>
      </c>
      <c r="B22" s="73">
        <v>871</v>
      </c>
      <c r="C22" s="102" t="s">
        <v>65</v>
      </c>
      <c r="D22" s="103" t="s">
        <v>84</v>
      </c>
      <c r="E22" s="102" t="s">
        <v>140</v>
      </c>
      <c r="F22" s="103"/>
      <c r="G22" s="102"/>
      <c r="H22" s="102"/>
      <c r="I22" s="103" t="s">
        <v>141</v>
      </c>
      <c r="J22" s="99">
        <f>J23+J27+J41</f>
        <v>13836476.629999999</v>
      </c>
    </row>
    <row r="23" spans="1:10" ht="63" hidden="1">
      <c r="A23" s="44" t="s">
        <v>149</v>
      </c>
      <c r="B23" s="73">
        <v>871</v>
      </c>
      <c r="C23" s="102" t="s">
        <v>65</v>
      </c>
      <c r="D23" s="102" t="s">
        <v>84</v>
      </c>
      <c r="E23" s="102" t="s">
        <v>95</v>
      </c>
      <c r="F23" s="103">
        <v>0</v>
      </c>
      <c r="G23" s="102" t="s">
        <v>68</v>
      </c>
      <c r="H23" s="102" t="s">
        <v>69</v>
      </c>
      <c r="I23" s="103"/>
      <c r="J23" s="99">
        <f>J24</f>
        <v>0</v>
      </c>
    </row>
    <row r="24" spans="1:10" ht="31.5" hidden="1">
      <c r="A24" s="45" t="s">
        <v>150</v>
      </c>
      <c r="B24" s="103">
        <v>871</v>
      </c>
      <c r="C24" s="102" t="s">
        <v>65</v>
      </c>
      <c r="D24" s="102" t="s">
        <v>84</v>
      </c>
      <c r="E24" s="102" t="s">
        <v>95</v>
      </c>
      <c r="F24" s="102" t="s">
        <v>67</v>
      </c>
      <c r="G24" s="102" t="s">
        <v>65</v>
      </c>
      <c r="H24" s="102" t="s">
        <v>69</v>
      </c>
      <c r="I24" s="102"/>
      <c r="J24" s="99">
        <f>J25</f>
        <v>0</v>
      </c>
    </row>
    <row r="25" spans="1:10" ht="31.5" hidden="1">
      <c r="A25" s="45" t="s">
        <v>150</v>
      </c>
      <c r="B25" s="103">
        <v>871</v>
      </c>
      <c r="C25" s="102" t="s">
        <v>65</v>
      </c>
      <c r="D25" s="102" t="s">
        <v>84</v>
      </c>
      <c r="E25" s="102" t="s">
        <v>95</v>
      </c>
      <c r="F25" s="102" t="s">
        <v>67</v>
      </c>
      <c r="G25" s="102" t="s">
        <v>65</v>
      </c>
      <c r="H25" s="102" t="s">
        <v>151</v>
      </c>
      <c r="I25" s="102"/>
      <c r="J25" s="99">
        <f>J26</f>
        <v>0</v>
      </c>
    </row>
    <row r="26" spans="1:10" ht="31.5" hidden="1">
      <c r="A26" s="45" t="s">
        <v>75</v>
      </c>
      <c r="B26" s="103">
        <v>871</v>
      </c>
      <c r="C26" s="102" t="s">
        <v>65</v>
      </c>
      <c r="D26" s="102" t="s">
        <v>84</v>
      </c>
      <c r="E26" s="102" t="s">
        <v>95</v>
      </c>
      <c r="F26" s="102" t="s">
        <v>67</v>
      </c>
      <c r="G26" s="102" t="s">
        <v>65</v>
      </c>
      <c r="H26" s="102" t="s">
        <v>151</v>
      </c>
      <c r="I26" s="102" t="s">
        <v>76</v>
      </c>
      <c r="J26" s="99"/>
    </row>
    <row r="27" spans="1:10">
      <c r="A27" s="44" t="s">
        <v>152</v>
      </c>
      <c r="B27" s="103">
        <v>871</v>
      </c>
      <c r="C27" s="102" t="s">
        <v>65</v>
      </c>
      <c r="D27" s="103" t="s">
        <v>84</v>
      </c>
      <c r="E27" s="102">
        <v>92</v>
      </c>
      <c r="F27" s="103">
        <v>0</v>
      </c>
      <c r="G27" s="102" t="s">
        <v>68</v>
      </c>
      <c r="H27" s="102" t="s">
        <v>69</v>
      </c>
      <c r="I27" s="103"/>
      <c r="J27" s="99">
        <f>J28+J31</f>
        <v>12991076.629999999</v>
      </c>
    </row>
    <row r="28" spans="1:10">
      <c r="A28" s="46" t="s">
        <v>153</v>
      </c>
      <c r="B28" s="103">
        <v>871</v>
      </c>
      <c r="C28" s="102" t="s">
        <v>65</v>
      </c>
      <c r="D28" s="103" t="s">
        <v>84</v>
      </c>
      <c r="E28" s="102">
        <v>92</v>
      </c>
      <c r="F28" s="103">
        <v>1</v>
      </c>
      <c r="G28" s="102" t="s">
        <v>68</v>
      </c>
      <c r="H28" s="102" t="s">
        <v>69</v>
      </c>
      <c r="I28" s="103"/>
      <c r="J28" s="99">
        <f>J29</f>
        <v>1370748.21</v>
      </c>
    </row>
    <row r="29" spans="1:10" ht="63">
      <c r="A29" s="46" t="s">
        <v>154</v>
      </c>
      <c r="B29" s="103">
        <v>871</v>
      </c>
      <c r="C29" s="102" t="s">
        <v>65</v>
      </c>
      <c r="D29" s="103" t="s">
        <v>84</v>
      </c>
      <c r="E29" s="102">
        <v>92</v>
      </c>
      <c r="F29" s="103">
        <v>1</v>
      </c>
      <c r="G29" s="102" t="s">
        <v>68</v>
      </c>
      <c r="H29" s="102" t="s">
        <v>145</v>
      </c>
      <c r="I29" s="103"/>
      <c r="J29" s="99">
        <f>J30</f>
        <v>1370748.21</v>
      </c>
    </row>
    <row r="30" spans="1:10">
      <c r="A30" s="44" t="s">
        <v>146</v>
      </c>
      <c r="B30" s="103">
        <v>871</v>
      </c>
      <c r="C30" s="102" t="s">
        <v>65</v>
      </c>
      <c r="D30" s="103" t="s">
        <v>84</v>
      </c>
      <c r="E30" s="102">
        <v>92</v>
      </c>
      <c r="F30" s="103">
        <v>1</v>
      </c>
      <c r="G30" s="102" t="s">
        <v>68</v>
      </c>
      <c r="H30" s="102" t="s">
        <v>145</v>
      </c>
      <c r="I30" s="103">
        <v>120</v>
      </c>
      <c r="J30" s="99">
        <f>1317946.18+52802.03</f>
        <v>1370748.21</v>
      </c>
    </row>
    <row r="31" spans="1:10">
      <c r="A31" s="45" t="s">
        <v>155</v>
      </c>
      <c r="B31" s="103">
        <v>871</v>
      </c>
      <c r="C31" s="102" t="s">
        <v>65</v>
      </c>
      <c r="D31" s="103" t="s">
        <v>84</v>
      </c>
      <c r="E31" s="102">
        <v>92</v>
      </c>
      <c r="F31" s="103">
        <v>2</v>
      </c>
      <c r="G31" s="102" t="s">
        <v>68</v>
      </c>
      <c r="H31" s="102" t="s">
        <v>69</v>
      </c>
      <c r="I31" s="103"/>
      <c r="J31" s="99">
        <f>J32+J34+J38</f>
        <v>11620328.42</v>
      </c>
    </row>
    <row r="32" spans="1:10" ht="63">
      <c r="A32" s="45" t="s">
        <v>154</v>
      </c>
      <c r="B32" s="103">
        <v>871</v>
      </c>
      <c r="C32" s="102" t="s">
        <v>65</v>
      </c>
      <c r="D32" s="103" t="s">
        <v>84</v>
      </c>
      <c r="E32" s="102">
        <v>92</v>
      </c>
      <c r="F32" s="103">
        <v>2</v>
      </c>
      <c r="G32" s="102" t="s">
        <v>68</v>
      </c>
      <c r="H32" s="102" t="s">
        <v>145</v>
      </c>
      <c r="I32" s="103"/>
      <c r="J32" s="99">
        <f>J33</f>
        <v>10871942.84</v>
      </c>
    </row>
    <row r="33" spans="1:10">
      <c r="A33" s="44" t="s">
        <v>146</v>
      </c>
      <c r="B33" s="103">
        <v>871</v>
      </c>
      <c r="C33" s="102" t="s">
        <v>65</v>
      </c>
      <c r="D33" s="103" t="s">
        <v>84</v>
      </c>
      <c r="E33" s="102">
        <v>92</v>
      </c>
      <c r="F33" s="103">
        <v>2</v>
      </c>
      <c r="G33" s="102" t="s">
        <v>68</v>
      </c>
      <c r="H33" s="102" t="s">
        <v>145</v>
      </c>
      <c r="I33" s="103">
        <v>120</v>
      </c>
      <c r="J33" s="99">
        <f>8029020.7+2424764.25+418157.89</f>
        <v>10871942.84</v>
      </c>
    </row>
    <row r="34" spans="1:10" ht="63">
      <c r="A34" s="45" t="s">
        <v>156</v>
      </c>
      <c r="B34" s="103">
        <v>871</v>
      </c>
      <c r="C34" s="102" t="s">
        <v>65</v>
      </c>
      <c r="D34" s="103" t="s">
        <v>84</v>
      </c>
      <c r="E34" s="102">
        <v>92</v>
      </c>
      <c r="F34" s="103">
        <v>2</v>
      </c>
      <c r="G34" s="102" t="s">
        <v>68</v>
      </c>
      <c r="H34" s="102" t="s">
        <v>148</v>
      </c>
      <c r="I34" s="103"/>
      <c r="J34" s="99">
        <f>SUM(J35:J37)</f>
        <v>688385.58000000007</v>
      </c>
    </row>
    <row r="35" spans="1:10" hidden="1">
      <c r="A35" s="44" t="s">
        <v>146</v>
      </c>
      <c r="B35" s="103">
        <v>871</v>
      </c>
      <c r="C35" s="102" t="s">
        <v>65</v>
      </c>
      <c r="D35" s="103" t="s">
        <v>84</v>
      </c>
      <c r="E35" s="102">
        <v>92</v>
      </c>
      <c r="F35" s="103">
        <v>2</v>
      </c>
      <c r="G35" s="102" t="s">
        <v>68</v>
      </c>
      <c r="H35" s="102" t="s">
        <v>148</v>
      </c>
      <c r="I35" s="103">
        <v>120</v>
      </c>
      <c r="J35" s="99"/>
    </row>
    <row r="36" spans="1:10" ht="31.5">
      <c r="A36" s="45" t="s">
        <v>75</v>
      </c>
      <c r="B36" s="103">
        <v>871</v>
      </c>
      <c r="C36" s="102" t="s">
        <v>65</v>
      </c>
      <c r="D36" s="103" t="s">
        <v>84</v>
      </c>
      <c r="E36" s="102">
        <v>92</v>
      </c>
      <c r="F36" s="103">
        <v>2</v>
      </c>
      <c r="G36" s="102" t="s">
        <v>68</v>
      </c>
      <c r="H36" s="102" t="s">
        <v>148</v>
      </c>
      <c r="I36" s="103">
        <v>240</v>
      </c>
      <c r="J36" s="99">
        <f>331567.55+328418.03+14400</f>
        <v>674385.58000000007</v>
      </c>
    </row>
    <row r="37" spans="1:10">
      <c r="A37" s="45" t="s">
        <v>77</v>
      </c>
      <c r="B37" s="103">
        <v>871</v>
      </c>
      <c r="C37" s="102" t="s">
        <v>65</v>
      </c>
      <c r="D37" s="103" t="s">
        <v>84</v>
      </c>
      <c r="E37" s="102">
        <v>92</v>
      </c>
      <c r="F37" s="103">
        <v>2</v>
      </c>
      <c r="G37" s="102" t="s">
        <v>68</v>
      </c>
      <c r="H37" s="102" t="s">
        <v>148</v>
      </c>
      <c r="I37" s="103">
        <v>850</v>
      </c>
      <c r="J37" s="99">
        <v>14000</v>
      </c>
    </row>
    <row r="38" spans="1:10" ht="63">
      <c r="A38" s="45" t="s">
        <v>445</v>
      </c>
      <c r="B38" s="103">
        <v>871</v>
      </c>
      <c r="C38" s="102" t="s">
        <v>65</v>
      </c>
      <c r="D38" s="103" t="s">
        <v>84</v>
      </c>
      <c r="E38" s="102">
        <v>92</v>
      </c>
      <c r="F38" s="103">
        <v>2</v>
      </c>
      <c r="G38" s="102" t="s">
        <v>68</v>
      </c>
      <c r="H38" s="102" t="s">
        <v>446</v>
      </c>
      <c r="I38" s="103"/>
      <c r="J38" s="99">
        <f>SUM(J39:J40)</f>
        <v>60000</v>
      </c>
    </row>
    <row r="39" spans="1:10">
      <c r="A39" s="44" t="s">
        <v>146</v>
      </c>
      <c r="B39" s="103">
        <v>871</v>
      </c>
      <c r="C39" s="102" t="s">
        <v>65</v>
      </c>
      <c r="D39" s="103" t="s">
        <v>84</v>
      </c>
      <c r="E39" s="102">
        <v>92</v>
      </c>
      <c r="F39" s="103">
        <v>2</v>
      </c>
      <c r="G39" s="102" t="s">
        <v>68</v>
      </c>
      <c r="H39" s="102" t="s">
        <v>446</v>
      </c>
      <c r="I39" s="103">
        <v>120</v>
      </c>
      <c r="J39" s="99">
        <v>29295</v>
      </c>
    </row>
    <row r="40" spans="1:10" ht="31.5">
      <c r="A40" s="45" t="s">
        <v>75</v>
      </c>
      <c r="B40" s="103">
        <v>871</v>
      </c>
      <c r="C40" s="102" t="s">
        <v>65</v>
      </c>
      <c r="D40" s="103" t="s">
        <v>84</v>
      </c>
      <c r="E40" s="102">
        <v>92</v>
      </c>
      <c r="F40" s="103">
        <v>2</v>
      </c>
      <c r="G40" s="102" t="s">
        <v>68</v>
      </c>
      <c r="H40" s="102" t="s">
        <v>446</v>
      </c>
      <c r="I40" s="103">
        <v>240</v>
      </c>
      <c r="J40" s="99">
        <v>30705</v>
      </c>
    </row>
    <row r="41" spans="1:10">
      <c r="A41" s="45" t="s">
        <v>157</v>
      </c>
      <c r="B41" s="103">
        <v>871</v>
      </c>
      <c r="C41" s="102" t="s">
        <v>65</v>
      </c>
      <c r="D41" s="103" t="s">
        <v>84</v>
      </c>
      <c r="E41" s="102">
        <v>97</v>
      </c>
      <c r="F41" s="103">
        <v>0</v>
      </c>
      <c r="G41" s="102" t="s">
        <v>68</v>
      </c>
      <c r="H41" s="102" t="s">
        <v>69</v>
      </c>
      <c r="I41" s="103"/>
      <c r="J41" s="99">
        <f>J42</f>
        <v>845400</v>
      </c>
    </row>
    <row r="42" spans="1:10" ht="63">
      <c r="A42" s="45" t="s">
        <v>158</v>
      </c>
      <c r="B42" s="103">
        <v>871</v>
      </c>
      <c r="C42" s="102" t="s">
        <v>65</v>
      </c>
      <c r="D42" s="103" t="s">
        <v>84</v>
      </c>
      <c r="E42" s="102">
        <v>97</v>
      </c>
      <c r="F42" s="103">
        <v>2</v>
      </c>
      <c r="G42" s="102" t="s">
        <v>68</v>
      </c>
      <c r="H42" s="102" t="s">
        <v>69</v>
      </c>
      <c r="I42" s="103"/>
      <c r="J42" s="99">
        <f>J46+J48+J50+J52</f>
        <v>845400</v>
      </c>
    </row>
    <row r="43" spans="1:10" ht="173.25">
      <c r="A43" s="45" t="s">
        <v>377</v>
      </c>
      <c r="B43" s="103"/>
      <c r="C43" s="102"/>
      <c r="D43" s="103"/>
      <c r="E43" s="102"/>
      <c r="F43" s="103"/>
      <c r="G43" s="102"/>
      <c r="H43" s="102"/>
      <c r="I43" s="103"/>
      <c r="J43" s="99"/>
    </row>
    <row r="44" spans="1:10" ht="189">
      <c r="A44" s="45" t="s">
        <v>378</v>
      </c>
      <c r="B44" s="103"/>
      <c r="C44" s="102"/>
      <c r="D44" s="103"/>
      <c r="E44" s="102"/>
      <c r="F44" s="103"/>
      <c r="G44" s="102"/>
      <c r="H44" s="102"/>
      <c r="I44" s="103"/>
      <c r="J44" s="99"/>
    </row>
    <row r="45" spans="1:10" ht="110.25">
      <c r="A45" s="45" t="s">
        <v>379</v>
      </c>
      <c r="B45" s="103"/>
      <c r="C45" s="102"/>
      <c r="D45" s="103"/>
      <c r="E45" s="102"/>
      <c r="F45" s="103"/>
      <c r="G45" s="102"/>
      <c r="H45" s="102"/>
      <c r="I45" s="103"/>
      <c r="J45" s="99"/>
    </row>
    <row r="46" spans="1:10" ht="47.25">
      <c r="A46" s="45" t="s">
        <v>380</v>
      </c>
      <c r="B46" s="102" t="s">
        <v>54</v>
      </c>
      <c r="C46" s="102" t="s">
        <v>65</v>
      </c>
      <c r="D46" s="102" t="s">
        <v>84</v>
      </c>
      <c r="E46" s="102" t="s">
        <v>160</v>
      </c>
      <c r="F46" s="103">
        <v>2</v>
      </c>
      <c r="G46" s="102" t="s">
        <v>68</v>
      </c>
      <c r="H46" s="102" t="s">
        <v>161</v>
      </c>
      <c r="I46" s="103"/>
      <c r="J46" s="99">
        <f>J47</f>
        <v>429600</v>
      </c>
    </row>
    <row r="47" spans="1:10">
      <c r="A47" s="48" t="s">
        <v>163</v>
      </c>
      <c r="B47" s="102" t="s">
        <v>54</v>
      </c>
      <c r="C47" s="102" t="s">
        <v>65</v>
      </c>
      <c r="D47" s="102" t="s">
        <v>84</v>
      </c>
      <c r="E47" s="102" t="s">
        <v>160</v>
      </c>
      <c r="F47" s="103">
        <v>2</v>
      </c>
      <c r="G47" s="102" t="s">
        <v>68</v>
      </c>
      <c r="H47" s="102" t="s">
        <v>161</v>
      </c>
      <c r="I47" s="103">
        <v>540</v>
      </c>
      <c r="J47" s="99">
        <v>429600</v>
      </c>
    </row>
    <row r="48" spans="1:10" ht="47.25">
      <c r="A48" s="45" t="s">
        <v>164</v>
      </c>
      <c r="B48" s="103">
        <v>871</v>
      </c>
      <c r="C48" s="102" t="s">
        <v>65</v>
      </c>
      <c r="D48" s="103" t="s">
        <v>84</v>
      </c>
      <c r="E48" s="102">
        <v>97</v>
      </c>
      <c r="F48" s="103">
        <v>2</v>
      </c>
      <c r="G48" s="102" t="s">
        <v>68</v>
      </c>
      <c r="H48" s="102" t="s">
        <v>165</v>
      </c>
      <c r="I48" s="103"/>
      <c r="J48" s="99">
        <f>J49</f>
        <v>132300</v>
      </c>
    </row>
    <row r="49" spans="1:10">
      <c r="A49" s="48" t="s">
        <v>163</v>
      </c>
      <c r="B49" s="103">
        <v>871</v>
      </c>
      <c r="C49" s="102" t="s">
        <v>65</v>
      </c>
      <c r="D49" s="103" t="s">
        <v>84</v>
      </c>
      <c r="E49" s="102">
        <v>97</v>
      </c>
      <c r="F49" s="103">
        <v>2</v>
      </c>
      <c r="G49" s="102" t="s">
        <v>68</v>
      </c>
      <c r="H49" s="102" t="s">
        <v>165</v>
      </c>
      <c r="I49" s="103">
        <v>540</v>
      </c>
      <c r="J49" s="99">
        <v>132300</v>
      </c>
    </row>
    <row r="50" spans="1:10" ht="47.25">
      <c r="A50" s="45" t="s">
        <v>166</v>
      </c>
      <c r="B50" s="103">
        <v>871</v>
      </c>
      <c r="C50" s="102" t="s">
        <v>65</v>
      </c>
      <c r="D50" s="103" t="s">
        <v>84</v>
      </c>
      <c r="E50" s="102">
        <v>97</v>
      </c>
      <c r="F50" s="103">
        <v>2</v>
      </c>
      <c r="G50" s="102" t="s">
        <v>68</v>
      </c>
      <c r="H50" s="102" t="s">
        <v>167</v>
      </c>
      <c r="I50" s="103"/>
      <c r="J50" s="99">
        <f>J51</f>
        <v>114500</v>
      </c>
    </row>
    <row r="51" spans="1:10">
      <c r="A51" s="48" t="s">
        <v>163</v>
      </c>
      <c r="B51" s="103">
        <v>871</v>
      </c>
      <c r="C51" s="102" t="s">
        <v>65</v>
      </c>
      <c r="D51" s="103" t="s">
        <v>84</v>
      </c>
      <c r="E51" s="102">
        <v>97</v>
      </c>
      <c r="F51" s="103">
        <v>2</v>
      </c>
      <c r="G51" s="102" t="s">
        <v>68</v>
      </c>
      <c r="H51" s="102" t="s">
        <v>167</v>
      </c>
      <c r="I51" s="103">
        <v>540</v>
      </c>
      <c r="J51" s="99">
        <v>114500</v>
      </c>
    </row>
    <row r="52" spans="1:10" ht="63">
      <c r="A52" s="45" t="s">
        <v>168</v>
      </c>
      <c r="B52" s="103">
        <v>871</v>
      </c>
      <c r="C52" s="102" t="s">
        <v>65</v>
      </c>
      <c r="D52" s="103" t="s">
        <v>84</v>
      </c>
      <c r="E52" s="102">
        <v>97</v>
      </c>
      <c r="F52" s="103">
        <v>2</v>
      </c>
      <c r="G52" s="102" t="s">
        <v>68</v>
      </c>
      <c r="H52" s="102" t="s">
        <v>169</v>
      </c>
      <c r="I52" s="103"/>
      <c r="J52" s="99">
        <f>J53</f>
        <v>169000</v>
      </c>
    </row>
    <row r="53" spans="1:10">
      <c r="A53" s="48" t="s">
        <v>163</v>
      </c>
      <c r="B53" s="103">
        <v>871</v>
      </c>
      <c r="C53" s="102" t="s">
        <v>65</v>
      </c>
      <c r="D53" s="103" t="s">
        <v>84</v>
      </c>
      <c r="E53" s="102">
        <v>97</v>
      </c>
      <c r="F53" s="103">
        <v>2</v>
      </c>
      <c r="G53" s="102" t="s">
        <v>68</v>
      </c>
      <c r="H53" s="102" t="s">
        <v>169</v>
      </c>
      <c r="I53" s="103">
        <v>540</v>
      </c>
      <c r="J53" s="99">
        <v>169000</v>
      </c>
    </row>
    <row r="54" spans="1:10" ht="47.25">
      <c r="A54" s="45" t="s">
        <v>86</v>
      </c>
      <c r="B54" s="102">
        <v>871</v>
      </c>
      <c r="C54" s="102" t="s">
        <v>65</v>
      </c>
      <c r="D54" s="102" t="s">
        <v>87</v>
      </c>
      <c r="E54" s="102"/>
      <c r="F54" s="102"/>
      <c r="G54" s="102"/>
      <c r="H54" s="102"/>
      <c r="I54" s="102"/>
      <c r="J54" s="99">
        <f>J55</f>
        <v>448900</v>
      </c>
    </row>
    <row r="55" spans="1:10">
      <c r="A55" s="45" t="s">
        <v>163</v>
      </c>
      <c r="B55" s="102" t="s">
        <v>54</v>
      </c>
      <c r="C55" s="102" t="s">
        <v>65</v>
      </c>
      <c r="D55" s="102" t="s">
        <v>87</v>
      </c>
      <c r="E55" s="102" t="s">
        <v>160</v>
      </c>
      <c r="F55" s="102" t="s">
        <v>67</v>
      </c>
      <c r="G55" s="102" t="s">
        <v>68</v>
      </c>
      <c r="H55" s="102" t="s">
        <v>69</v>
      </c>
      <c r="I55" s="102"/>
      <c r="J55" s="99">
        <f>J56</f>
        <v>448900</v>
      </c>
    </row>
    <row r="56" spans="1:10" ht="63">
      <c r="A56" s="45" t="s">
        <v>158</v>
      </c>
      <c r="B56" s="102" t="s">
        <v>54</v>
      </c>
      <c r="C56" s="102" t="s">
        <v>65</v>
      </c>
      <c r="D56" s="102" t="s">
        <v>87</v>
      </c>
      <c r="E56" s="102" t="s">
        <v>160</v>
      </c>
      <c r="F56" s="102" t="s">
        <v>73</v>
      </c>
      <c r="G56" s="102" t="s">
        <v>68</v>
      </c>
      <c r="H56" s="102" t="s">
        <v>69</v>
      </c>
      <c r="I56" s="102"/>
      <c r="J56" s="99">
        <f>J57</f>
        <v>448900</v>
      </c>
    </row>
    <row r="57" spans="1:10" ht="31.5">
      <c r="A57" s="45" t="s">
        <v>170</v>
      </c>
      <c r="B57" s="103">
        <v>871</v>
      </c>
      <c r="C57" s="102" t="s">
        <v>65</v>
      </c>
      <c r="D57" s="102" t="s">
        <v>87</v>
      </c>
      <c r="E57" s="102">
        <v>97</v>
      </c>
      <c r="F57" s="103">
        <v>2</v>
      </c>
      <c r="G57" s="102" t="s">
        <v>68</v>
      </c>
      <c r="H57" s="102" t="s">
        <v>171</v>
      </c>
      <c r="I57" s="103"/>
      <c r="J57" s="99">
        <f>J58</f>
        <v>448900</v>
      </c>
    </row>
    <row r="58" spans="1:10">
      <c r="A58" s="48" t="s">
        <v>163</v>
      </c>
      <c r="B58" s="103">
        <v>871</v>
      </c>
      <c r="C58" s="102" t="s">
        <v>65</v>
      </c>
      <c r="D58" s="102" t="s">
        <v>87</v>
      </c>
      <c r="E58" s="102">
        <v>97</v>
      </c>
      <c r="F58" s="103">
        <v>2</v>
      </c>
      <c r="G58" s="102" t="s">
        <v>68</v>
      </c>
      <c r="H58" s="102" t="s">
        <v>171</v>
      </c>
      <c r="I58" s="103">
        <v>540</v>
      </c>
      <c r="J58" s="99">
        <v>448900</v>
      </c>
    </row>
    <row r="59" spans="1:10" hidden="1">
      <c r="A59" s="45" t="s">
        <v>88</v>
      </c>
      <c r="B59" s="103">
        <v>871</v>
      </c>
      <c r="C59" s="102" t="s">
        <v>65</v>
      </c>
      <c r="D59" s="102" t="s">
        <v>89</v>
      </c>
      <c r="E59" s="102"/>
      <c r="F59" s="103"/>
      <c r="G59" s="102"/>
      <c r="H59" s="102"/>
      <c r="I59" s="103"/>
      <c r="J59" s="99">
        <f>J60</f>
        <v>0</v>
      </c>
    </row>
    <row r="60" spans="1:10" ht="31.5" hidden="1">
      <c r="A60" s="49" t="s">
        <v>172</v>
      </c>
      <c r="B60" s="103">
        <v>871</v>
      </c>
      <c r="C60" s="102" t="s">
        <v>65</v>
      </c>
      <c r="D60" s="102" t="s">
        <v>89</v>
      </c>
      <c r="E60" s="103">
        <v>93</v>
      </c>
      <c r="F60" s="102" t="s">
        <v>70</v>
      </c>
      <c r="G60" s="102" t="s">
        <v>68</v>
      </c>
      <c r="H60" s="102" t="s">
        <v>69</v>
      </c>
      <c r="I60" s="103"/>
      <c r="J60" s="99">
        <f>J61</f>
        <v>0</v>
      </c>
    </row>
    <row r="61" spans="1:10" ht="63" hidden="1">
      <c r="A61" s="49" t="s">
        <v>173</v>
      </c>
      <c r="B61" s="103">
        <v>871</v>
      </c>
      <c r="C61" s="102" t="s">
        <v>65</v>
      </c>
      <c r="D61" s="102" t="s">
        <v>89</v>
      </c>
      <c r="E61" s="103">
        <v>93</v>
      </c>
      <c r="F61" s="102" t="s">
        <v>70</v>
      </c>
      <c r="G61" s="102" t="s">
        <v>68</v>
      </c>
      <c r="H61" s="102" t="s">
        <v>174</v>
      </c>
      <c r="I61" s="103"/>
      <c r="J61" s="99">
        <f>J62</f>
        <v>0</v>
      </c>
    </row>
    <row r="62" spans="1:10" hidden="1">
      <c r="A62" s="45" t="s">
        <v>90</v>
      </c>
      <c r="B62" s="103">
        <v>871</v>
      </c>
      <c r="C62" s="102" t="s">
        <v>65</v>
      </c>
      <c r="D62" s="102" t="s">
        <v>89</v>
      </c>
      <c r="E62" s="103">
        <v>93</v>
      </c>
      <c r="F62" s="102" t="s">
        <v>70</v>
      </c>
      <c r="G62" s="102" t="s">
        <v>68</v>
      </c>
      <c r="H62" s="102" t="s">
        <v>174</v>
      </c>
      <c r="I62" s="103">
        <v>880</v>
      </c>
      <c r="J62" s="99"/>
    </row>
    <row r="63" spans="1:10">
      <c r="A63" s="44" t="s">
        <v>94</v>
      </c>
      <c r="B63" s="103">
        <v>871</v>
      </c>
      <c r="C63" s="102" t="s">
        <v>65</v>
      </c>
      <c r="D63" s="103">
        <v>11</v>
      </c>
      <c r="E63" s="102"/>
      <c r="F63" s="103"/>
      <c r="G63" s="102"/>
      <c r="H63" s="102"/>
      <c r="I63" s="103" t="s">
        <v>141</v>
      </c>
      <c r="J63" s="98">
        <f>J64</f>
        <v>1349531.69</v>
      </c>
    </row>
    <row r="64" spans="1:10">
      <c r="A64" s="44" t="s">
        <v>94</v>
      </c>
      <c r="B64" s="103">
        <v>871</v>
      </c>
      <c r="C64" s="102" t="s">
        <v>65</v>
      </c>
      <c r="D64" s="103">
        <v>11</v>
      </c>
      <c r="E64" s="102">
        <v>94</v>
      </c>
      <c r="F64" s="103">
        <v>0</v>
      </c>
      <c r="G64" s="102" t="s">
        <v>68</v>
      </c>
      <c r="H64" s="102" t="s">
        <v>69</v>
      </c>
      <c r="I64" s="103"/>
      <c r="J64" s="98">
        <f>J65</f>
        <v>1349531.69</v>
      </c>
    </row>
    <row r="65" spans="1:10">
      <c r="A65" s="44" t="s">
        <v>175</v>
      </c>
      <c r="B65" s="103">
        <v>871</v>
      </c>
      <c r="C65" s="102" t="s">
        <v>65</v>
      </c>
      <c r="D65" s="103">
        <v>11</v>
      </c>
      <c r="E65" s="102">
        <v>94</v>
      </c>
      <c r="F65" s="103">
        <v>1</v>
      </c>
      <c r="G65" s="102" t="s">
        <v>68</v>
      </c>
      <c r="H65" s="102" t="s">
        <v>69</v>
      </c>
      <c r="I65" s="103" t="s">
        <v>141</v>
      </c>
      <c r="J65" s="98">
        <f>J66</f>
        <v>1349531.69</v>
      </c>
    </row>
    <row r="66" spans="1:10">
      <c r="A66" s="44" t="s">
        <v>175</v>
      </c>
      <c r="B66" s="103">
        <v>871</v>
      </c>
      <c r="C66" s="102" t="s">
        <v>65</v>
      </c>
      <c r="D66" s="103">
        <v>11</v>
      </c>
      <c r="E66" s="102">
        <v>94</v>
      </c>
      <c r="F66" s="103">
        <v>1</v>
      </c>
      <c r="G66" s="102" t="s">
        <v>68</v>
      </c>
      <c r="H66" s="102" t="s">
        <v>176</v>
      </c>
      <c r="I66" s="103"/>
      <c r="J66" s="98">
        <f>J67</f>
        <v>1349531.69</v>
      </c>
    </row>
    <row r="67" spans="1:10">
      <c r="A67" s="44" t="s">
        <v>96</v>
      </c>
      <c r="B67" s="103">
        <v>871</v>
      </c>
      <c r="C67" s="102" t="s">
        <v>65</v>
      </c>
      <c r="D67" s="103">
        <v>11</v>
      </c>
      <c r="E67" s="102">
        <v>94</v>
      </c>
      <c r="F67" s="103">
        <v>1</v>
      </c>
      <c r="G67" s="102" t="s">
        <v>68</v>
      </c>
      <c r="H67" s="102" t="s">
        <v>176</v>
      </c>
      <c r="I67" s="102" t="s">
        <v>97</v>
      </c>
      <c r="J67" s="98">
        <f>100000+6269000-932297.87-3992952.44-94218</f>
        <v>1349531.69</v>
      </c>
    </row>
    <row r="68" spans="1:10">
      <c r="A68" s="44" t="s">
        <v>99</v>
      </c>
      <c r="B68" s="103">
        <v>871</v>
      </c>
      <c r="C68" s="102" t="s">
        <v>65</v>
      </c>
      <c r="D68" s="103">
        <v>13</v>
      </c>
      <c r="E68" s="102"/>
      <c r="F68" s="103"/>
      <c r="G68" s="102"/>
      <c r="H68" s="102"/>
      <c r="I68" s="103"/>
      <c r="J68" s="99">
        <f>J69+J84+J104+J110+J114+J121+J137+J144</f>
        <v>9325101.2899999991</v>
      </c>
    </row>
    <row r="69" spans="1:10" ht="47.25">
      <c r="A69" s="44" t="s">
        <v>177</v>
      </c>
      <c r="B69" s="103">
        <v>871</v>
      </c>
      <c r="C69" s="102" t="s">
        <v>65</v>
      </c>
      <c r="D69" s="103">
        <v>13</v>
      </c>
      <c r="E69" s="102" t="s">
        <v>65</v>
      </c>
      <c r="F69" s="103">
        <v>0</v>
      </c>
      <c r="G69" s="102" t="s">
        <v>68</v>
      </c>
      <c r="H69" s="102" t="s">
        <v>69</v>
      </c>
      <c r="I69" s="103"/>
      <c r="J69" s="99">
        <f>J70+J81</f>
        <v>5738886.7599999998</v>
      </c>
    </row>
    <row r="70" spans="1:10">
      <c r="A70" s="44" t="s">
        <v>178</v>
      </c>
      <c r="B70" s="103">
        <v>871</v>
      </c>
      <c r="C70" s="102" t="s">
        <v>65</v>
      </c>
      <c r="D70" s="103">
        <v>13</v>
      </c>
      <c r="E70" s="102" t="s">
        <v>65</v>
      </c>
      <c r="F70" s="103">
        <v>1</v>
      </c>
      <c r="G70" s="102" t="s">
        <v>68</v>
      </c>
      <c r="H70" s="102" t="s">
        <v>69</v>
      </c>
      <c r="I70" s="103"/>
      <c r="J70" s="99">
        <f>J71+J73+J75+J77+J79</f>
        <v>5478886.7599999998</v>
      </c>
    </row>
    <row r="71" spans="1:10" hidden="1">
      <c r="A71" s="45" t="s">
        <v>447</v>
      </c>
      <c r="B71" s="103">
        <v>871</v>
      </c>
      <c r="C71" s="102" t="s">
        <v>65</v>
      </c>
      <c r="D71" s="103">
        <v>13</v>
      </c>
      <c r="E71" s="102" t="s">
        <v>65</v>
      </c>
      <c r="F71" s="103">
        <v>1</v>
      </c>
      <c r="G71" s="102" t="s">
        <v>68</v>
      </c>
      <c r="H71" s="102" t="s">
        <v>448</v>
      </c>
      <c r="I71" s="103"/>
      <c r="J71" s="99">
        <f>J72</f>
        <v>0</v>
      </c>
    </row>
    <row r="72" spans="1:10" ht="31.5" hidden="1">
      <c r="A72" s="45" t="s">
        <v>75</v>
      </c>
      <c r="B72" s="103">
        <v>871</v>
      </c>
      <c r="C72" s="102" t="s">
        <v>65</v>
      </c>
      <c r="D72" s="103">
        <v>13</v>
      </c>
      <c r="E72" s="102" t="s">
        <v>65</v>
      </c>
      <c r="F72" s="103">
        <v>1</v>
      </c>
      <c r="G72" s="102" t="s">
        <v>68</v>
      </c>
      <c r="H72" s="102" t="s">
        <v>448</v>
      </c>
      <c r="I72" s="103">
        <v>240</v>
      </c>
      <c r="J72" s="99">
        <v>0</v>
      </c>
    </row>
    <row r="73" spans="1:10">
      <c r="A73" s="45" t="s">
        <v>179</v>
      </c>
      <c r="B73" s="103">
        <v>871</v>
      </c>
      <c r="C73" s="102" t="s">
        <v>65</v>
      </c>
      <c r="D73" s="103">
        <v>13</v>
      </c>
      <c r="E73" s="102" t="s">
        <v>65</v>
      </c>
      <c r="F73" s="103">
        <v>1</v>
      </c>
      <c r="G73" s="102" t="s">
        <v>68</v>
      </c>
      <c r="H73" s="102" t="s">
        <v>180</v>
      </c>
      <c r="I73" s="103"/>
      <c r="J73" s="99">
        <f>J74</f>
        <v>2218717.64</v>
      </c>
    </row>
    <row r="74" spans="1:10" ht="31.5">
      <c r="A74" s="45" t="s">
        <v>75</v>
      </c>
      <c r="B74" s="103">
        <v>871</v>
      </c>
      <c r="C74" s="102" t="s">
        <v>65</v>
      </c>
      <c r="D74" s="103">
        <v>13</v>
      </c>
      <c r="E74" s="102" t="s">
        <v>65</v>
      </c>
      <c r="F74" s="103">
        <v>1</v>
      </c>
      <c r="G74" s="102" t="s">
        <v>68</v>
      </c>
      <c r="H74" s="102" t="s">
        <v>180</v>
      </c>
      <c r="I74" s="103">
        <v>240</v>
      </c>
      <c r="J74" s="99">
        <f>1667423.98+601293.66-50000</f>
        <v>2218717.64</v>
      </c>
    </row>
    <row r="75" spans="1:10" ht="31.5">
      <c r="A75" s="45" t="s">
        <v>181</v>
      </c>
      <c r="B75" s="103">
        <v>871</v>
      </c>
      <c r="C75" s="102" t="s">
        <v>65</v>
      </c>
      <c r="D75" s="103">
        <v>13</v>
      </c>
      <c r="E75" s="102" t="s">
        <v>65</v>
      </c>
      <c r="F75" s="103">
        <v>1</v>
      </c>
      <c r="G75" s="102" t="s">
        <v>68</v>
      </c>
      <c r="H75" s="102" t="s">
        <v>182</v>
      </c>
      <c r="I75" s="103"/>
      <c r="J75" s="99">
        <f>J76</f>
        <v>2998747.88</v>
      </c>
    </row>
    <row r="76" spans="1:10" ht="31.5">
      <c r="A76" s="45" t="s">
        <v>75</v>
      </c>
      <c r="B76" s="103">
        <v>871</v>
      </c>
      <c r="C76" s="102" t="s">
        <v>65</v>
      </c>
      <c r="D76" s="103">
        <v>13</v>
      </c>
      <c r="E76" s="102" t="s">
        <v>65</v>
      </c>
      <c r="F76" s="103">
        <v>1</v>
      </c>
      <c r="G76" s="102" t="s">
        <v>68</v>
      </c>
      <c r="H76" s="102" t="s">
        <v>182</v>
      </c>
      <c r="I76" s="103">
        <v>240</v>
      </c>
      <c r="J76" s="99">
        <f>274050+2500000+224697.88</f>
        <v>2998747.88</v>
      </c>
    </row>
    <row r="77" spans="1:10" hidden="1">
      <c r="A77" s="44" t="s">
        <v>488</v>
      </c>
      <c r="B77" s="119">
        <v>871</v>
      </c>
      <c r="C77" s="118" t="s">
        <v>65</v>
      </c>
      <c r="D77" s="119">
        <v>13</v>
      </c>
      <c r="E77" s="118" t="s">
        <v>65</v>
      </c>
      <c r="F77" s="119">
        <v>1</v>
      </c>
      <c r="G77" s="118" t="s">
        <v>68</v>
      </c>
      <c r="H77" s="118" t="s">
        <v>489</v>
      </c>
      <c r="I77" s="119"/>
      <c r="J77" s="99">
        <f>J78</f>
        <v>0</v>
      </c>
    </row>
    <row r="78" spans="1:10" ht="31.5" hidden="1">
      <c r="A78" s="45" t="s">
        <v>75</v>
      </c>
      <c r="B78" s="119">
        <v>871</v>
      </c>
      <c r="C78" s="118" t="s">
        <v>65</v>
      </c>
      <c r="D78" s="119">
        <v>13</v>
      </c>
      <c r="E78" s="118" t="s">
        <v>65</v>
      </c>
      <c r="F78" s="119">
        <v>1</v>
      </c>
      <c r="G78" s="118" t="s">
        <v>68</v>
      </c>
      <c r="H78" s="118" t="s">
        <v>489</v>
      </c>
      <c r="I78" s="119">
        <v>240</v>
      </c>
      <c r="J78" s="99">
        <f>1733700+366300-2100000</f>
        <v>0</v>
      </c>
    </row>
    <row r="79" spans="1:10">
      <c r="A79" s="45" t="s">
        <v>183</v>
      </c>
      <c r="B79" s="103">
        <v>871</v>
      </c>
      <c r="C79" s="102" t="s">
        <v>65</v>
      </c>
      <c r="D79" s="103">
        <v>13</v>
      </c>
      <c r="E79" s="102" t="s">
        <v>65</v>
      </c>
      <c r="F79" s="103">
        <v>1</v>
      </c>
      <c r="G79" s="102" t="s">
        <v>68</v>
      </c>
      <c r="H79" s="102" t="s">
        <v>184</v>
      </c>
      <c r="I79" s="103"/>
      <c r="J79" s="99">
        <f>J80</f>
        <v>261421.24000000005</v>
      </c>
    </row>
    <row r="80" spans="1:10" ht="31.5">
      <c r="A80" s="45" t="s">
        <v>75</v>
      </c>
      <c r="B80" s="103">
        <v>871</v>
      </c>
      <c r="C80" s="102" t="s">
        <v>65</v>
      </c>
      <c r="D80" s="103">
        <v>13</v>
      </c>
      <c r="E80" s="102" t="s">
        <v>65</v>
      </c>
      <c r="F80" s="103">
        <v>1</v>
      </c>
      <c r="G80" s="102" t="s">
        <v>68</v>
      </c>
      <c r="H80" s="102" t="s">
        <v>184</v>
      </c>
      <c r="I80" s="103">
        <v>240</v>
      </c>
      <c r="J80" s="99">
        <f>532381.16-270959.92</f>
        <v>261421.24000000005</v>
      </c>
    </row>
    <row r="81" spans="1:10" ht="31.5">
      <c r="A81" s="45" t="s">
        <v>185</v>
      </c>
      <c r="B81" s="103">
        <v>871</v>
      </c>
      <c r="C81" s="102" t="s">
        <v>65</v>
      </c>
      <c r="D81" s="103">
        <v>13</v>
      </c>
      <c r="E81" s="102" t="s">
        <v>65</v>
      </c>
      <c r="F81" s="103">
        <v>2</v>
      </c>
      <c r="G81" s="102" t="s">
        <v>68</v>
      </c>
      <c r="H81" s="102" t="s">
        <v>69</v>
      </c>
      <c r="I81" s="103"/>
      <c r="J81" s="99">
        <f>J82</f>
        <v>260000</v>
      </c>
    </row>
    <row r="82" spans="1:10" ht="31.5">
      <c r="A82" s="45" t="s">
        <v>186</v>
      </c>
      <c r="B82" s="103">
        <v>871</v>
      </c>
      <c r="C82" s="102" t="s">
        <v>65</v>
      </c>
      <c r="D82" s="103">
        <v>13</v>
      </c>
      <c r="E82" s="102" t="s">
        <v>65</v>
      </c>
      <c r="F82" s="103">
        <v>2</v>
      </c>
      <c r="G82" s="102" t="s">
        <v>68</v>
      </c>
      <c r="H82" s="102" t="s">
        <v>187</v>
      </c>
      <c r="I82" s="103"/>
      <c r="J82" s="99">
        <f>J83</f>
        <v>260000</v>
      </c>
    </row>
    <row r="83" spans="1:10" ht="31.5">
      <c r="A83" s="45" t="s">
        <v>75</v>
      </c>
      <c r="B83" s="103">
        <v>871</v>
      </c>
      <c r="C83" s="102" t="s">
        <v>65</v>
      </c>
      <c r="D83" s="103">
        <v>13</v>
      </c>
      <c r="E83" s="102" t="s">
        <v>65</v>
      </c>
      <c r="F83" s="103">
        <v>2</v>
      </c>
      <c r="G83" s="102" t="s">
        <v>68</v>
      </c>
      <c r="H83" s="102" t="s">
        <v>187</v>
      </c>
      <c r="I83" s="103">
        <v>240</v>
      </c>
      <c r="J83" s="99">
        <f>310000+50000-100000</f>
        <v>260000</v>
      </c>
    </row>
    <row r="84" spans="1:10" ht="47.25">
      <c r="A84" s="44" t="s">
        <v>188</v>
      </c>
      <c r="B84" s="103">
        <v>871</v>
      </c>
      <c r="C84" s="102" t="s">
        <v>65</v>
      </c>
      <c r="D84" s="103">
        <v>13</v>
      </c>
      <c r="E84" s="102" t="s">
        <v>89</v>
      </c>
      <c r="F84" s="103">
        <v>0</v>
      </c>
      <c r="G84" s="102" t="s">
        <v>68</v>
      </c>
      <c r="H84" s="102" t="s">
        <v>69</v>
      </c>
      <c r="I84" s="103"/>
      <c r="J84" s="99">
        <f>J85</f>
        <v>1682156.76</v>
      </c>
    </row>
    <row r="85" spans="1:10" ht="31.5">
      <c r="A85" s="44" t="s">
        <v>189</v>
      </c>
      <c r="B85" s="103">
        <v>871</v>
      </c>
      <c r="C85" s="102" t="s">
        <v>65</v>
      </c>
      <c r="D85" s="103">
        <v>13</v>
      </c>
      <c r="E85" s="102" t="s">
        <v>89</v>
      </c>
      <c r="F85" s="103">
        <v>1</v>
      </c>
      <c r="G85" s="102" t="s">
        <v>68</v>
      </c>
      <c r="H85" s="102" t="s">
        <v>69</v>
      </c>
      <c r="I85" s="103"/>
      <c r="J85" s="99">
        <f>J86+J89+J92+J95+J98+J101</f>
        <v>1682156.76</v>
      </c>
    </row>
    <row r="86" spans="1:10">
      <c r="A86" s="44" t="s">
        <v>190</v>
      </c>
      <c r="B86" s="103">
        <v>871</v>
      </c>
      <c r="C86" s="102" t="s">
        <v>65</v>
      </c>
      <c r="D86" s="103">
        <v>13</v>
      </c>
      <c r="E86" s="102" t="s">
        <v>89</v>
      </c>
      <c r="F86" s="103">
        <v>1</v>
      </c>
      <c r="G86" s="102" t="s">
        <v>65</v>
      </c>
      <c r="H86" s="102" t="s">
        <v>69</v>
      </c>
      <c r="I86" s="103"/>
      <c r="J86" s="99">
        <f>J87</f>
        <v>561050</v>
      </c>
    </row>
    <row r="87" spans="1:10" ht="47.25">
      <c r="A87" s="45" t="s">
        <v>191</v>
      </c>
      <c r="B87" s="103">
        <v>871</v>
      </c>
      <c r="C87" s="102" t="s">
        <v>65</v>
      </c>
      <c r="D87" s="102" t="s">
        <v>100</v>
      </c>
      <c r="E87" s="102" t="s">
        <v>89</v>
      </c>
      <c r="F87" s="102" t="s">
        <v>70</v>
      </c>
      <c r="G87" s="102" t="s">
        <v>65</v>
      </c>
      <c r="H87" s="102" t="s">
        <v>192</v>
      </c>
      <c r="I87" s="102"/>
      <c r="J87" s="99">
        <f>J88</f>
        <v>561050</v>
      </c>
    </row>
    <row r="88" spans="1:10" ht="31.5">
      <c r="A88" s="45" t="s">
        <v>75</v>
      </c>
      <c r="B88" s="103">
        <v>871</v>
      </c>
      <c r="C88" s="102" t="s">
        <v>65</v>
      </c>
      <c r="D88" s="102" t="s">
        <v>100</v>
      </c>
      <c r="E88" s="102" t="s">
        <v>89</v>
      </c>
      <c r="F88" s="102" t="s">
        <v>70</v>
      </c>
      <c r="G88" s="102" t="s">
        <v>65</v>
      </c>
      <c r="H88" s="102" t="s">
        <v>192</v>
      </c>
      <c r="I88" s="102" t="s">
        <v>76</v>
      </c>
      <c r="J88" s="99">
        <f>261050+300000</f>
        <v>561050</v>
      </c>
    </row>
    <row r="89" spans="1:10" ht="31.5">
      <c r="A89" s="44" t="s">
        <v>193</v>
      </c>
      <c r="B89" s="103">
        <v>871</v>
      </c>
      <c r="C89" s="102" t="s">
        <v>65</v>
      </c>
      <c r="D89" s="103">
        <v>13</v>
      </c>
      <c r="E89" s="102" t="s">
        <v>89</v>
      </c>
      <c r="F89" s="103">
        <v>1</v>
      </c>
      <c r="G89" s="102" t="s">
        <v>66</v>
      </c>
      <c r="H89" s="102" t="s">
        <v>69</v>
      </c>
      <c r="I89" s="103"/>
      <c r="J89" s="99">
        <f>J90</f>
        <v>40000</v>
      </c>
    </row>
    <row r="90" spans="1:10" ht="47.25">
      <c r="A90" s="45" t="s">
        <v>191</v>
      </c>
      <c r="B90" s="103">
        <v>871</v>
      </c>
      <c r="C90" s="102" t="s">
        <v>65</v>
      </c>
      <c r="D90" s="102" t="s">
        <v>100</v>
      </c>
      <c r="E90" s="102" t="s">
        <v>89</v>
      </c>
      <c r="F90" s="102" t="s">
        <v>70</v>
      </c>
      <c r="G90" s="102" t="s">
        <v>66</v>
      </c>
      <c r="H90" s="102" t="s">
        <v>192</v>
      </c>
      <c r="I90" s="102"/>
      <c r="J90" s="99">
        <f>J91</f>
        <v>40000</v>
      </c>
    </row>
    <row r="91" spans="1:10" ht="31.5">
      <c r="A91" s="45" t="s">
        <v>75</v>
      </c>
      <c r="B91" s="103">
        <v>871</v>
      </c>
      <c r="C91" s="102" t="s">
        <v>65</v>
      </c>
      <c r="D91" s="102" t="s">
        <v>100</v>
      </c>
      <c r="E91" s="102" t="s">
        <v>89</v>
      </c>
      <c r="F91" s="102" t="s">
        <v>70</v>
      </c>
      <c r="G91" s="102" t="s">
        <v>66</v>
      </c>
      <c r="H91" s="102" t="s">
        <v>192</v>
      </c>
      <c r="I91" s="102" t="s">
        <v>76</v>
      </c>
      <c r="J91" s="99">
        <v>40000</v>
      </c>
    </row>
    <row r="92" spans="1:10">
      <c r="A92" s="44" t="s">
        <v>194</v>
      </c>
      <c r="B92" s="103">
        <v>871</v>
      </c>
      <c r="C92" s="102" t="s">
        <v>65</v>
      </c>
      <c r="D92" s="103">
        <v>13</v>
      </c>
      <c r="E92" s="102" t="s">
        <v>89</v>
      </c>
      <c r="F92" s="103">
        <v>1</v>
      </c>
      <c r="G92" s="102" t="s">
        <v>72</v>
      </c>
      <c r="H92" s="102" t="s">
        <v>69</v>
      </c>
      <c r="I92" s="103"/>
      <c r="J92" s="99">
        <f>J93</f>
        <v>849606.76</v>
      </c>
    </row>
    <row r="93" spans="1:10" ht="47.25">
      <c r="A93" s="45" t="s">
        <v>191</v>
      </c>
      <c r="B93" s="103">
        <v>871</v>
      </c>
      <c r="C93" s="102" t="s">
        <v>65</v>
      </c>
      <c r="D93" s="102" t="s">
        <v>100</v>
      </c>
      <c r="E93" s="102" t="s">
        <v>89</v>
      </c>
      <c r="F93" s="102" t="s">
        <v>70</v>
      </c>
      <c r="G93" s="102" t="s">
        <v>72</v>
      </c>
      <c r="H93" s="102" t="s">
        <v>192</v>
      </c>
      <c r="I93" s="102"/>
      <c r="J93" s="99">
        <f>J94</f>
        <v>849606.76</v>
      </c>
    </row>
    <row r="94" spans="1:10" ht="31.5">
      <c r="A94" s="45" t="s">
        <v>75</v>
      </c>
      <c r="B94" s="103">
        <v>871</v>
      </c>
      <c r="C94" s="102" t="s">
        <v>65</v>
      </c>
      <c r="D94" s="102" t="s">
        <v>100</v>
      </c>
      <c r="E94" s="102" t="s">
        <v>89</v>
      </c>
      <c r="F94" s="102" t="s">
        <v>70</v>
      </c>
      <c r="G94" s="102" t="s">
        <v>72</v>
      </c>
      <c r="H94" s="102" t="s">
        <v>192</v>
      </c>
      <c r="I94" s="102" t="s">
        <v>76</v>
      </c>
      <c r="J94" s="99">
        <f>849606.76</f>
        <v>849606.76</v>
      </c>
    </row>
    <row r="95" spans="1:10">
      <c r="A95" s="44" t="s">
        <v>195</v>
      </c>
      <c r="B95" s="103">
        <v>871</v>
      </c>
      <c r="C95" s="102" t="s">
        <v>65</v>
      </c>
      <c r="D95" s="103">
        <v>13</v>
      </c>
      <c r="E95" s="102" t="s">
        <v>89</v>
      </c>
      <c r="F95" s="103">
        <v>1</v>
      </c>
      <c r="G95" s="102" t="s">
        <v>84</v>
      </c>
      <c r="H95" s="102" t="s">
        <v>69</v>
      </c>
      <c r="I95" s="103"/>
      <c r="J95" s="99">
        <f>J96</f>
        <v>76500</v>
      </c>
    </row>
    <row r="96" spans="1:10" ht="47.25">
      <c r="A96" s="45" t="s">
        <v>191</v>
      </c>
      <c r="B96" s="103">
        <v>871</v>
      </c>
      <c r="C96" s="102" t="s">
        <v>65</v>
      </c>
      <c r="D96" s="102" t="s">
        <v>100</v>
      </c>
      <c r="E96" s="102" t="s">
        <v>89</v>
      </c>
      <c r="F96" s="102" t="s">
        <v>70</v>
      </c>
      <c r="G96" s="102" t="s">
        <v>84</v>
      </c>
      <c r="H96" s="102" t="s">
        <v>192</v>
      </c>
      <c r="I96" s="102"/>
      <c r="J96" s="99">
        <f>J97</f>
        <v>76500</v>
      </c>
    </row>
    <row r="97" spans="1:10" ht="31.5">
      <c r="A97" s="45" t="s">
        <v>75</v>
      </c>
      <c r="B97" s="103">
        <v>871</v>
      </c>
      <c r="C97" s="102" t="s">
        <v>65</v>
      </c>
      <c r="D97" s="102" t="s">
        <v>100</v>
      </c>
      <c r="E97" s="102" t="s">
        <v>89</v>
      </c>
      <c r="F97" s="102" t="s">
        <v>70</v>
      </c>
      <c r="G97" s="102" t="s">
        <v>84</v>
      </c>
      <c r="H97" s="102" t="s">
        <v>192</v>
      </c>
      <c r="I97" s="102" t="s">
        <v>76</v>
      </c>
      <c r="J97" s="99">
        <f>50000+26500</f>
        <v>76500</v>
      </c>
    </row>
    <row r="98" spans="1:10" ht="47.25">
      <c r="A98" s="44" t="s">
        <v>196</v>
      </c>
      <c r="B98" s="103">
        <v>871</v>
      </c>
      <c r="C98" s="102" t="s">
        <v>65</v>
      </c>
      <c r="D98" s="103">
        <v>13</v>
      </c>
      <c r="E98" s="102" t="s">
        <v>89</v>
      </c>
      <c r="F98" s="103">
        <v>1</v>
      </c>
      <c r="G98" s="102" t="s">
        <v>85</v>
      </c>
      <c r="H98" s="102" t="s">
        <v>69</v>
      </c>
      <c r="I98" s="103"/>
      <c r="J98" s="99">
        <f>J99</f>
        <v>95000</v>
      </c>
    </row>
    <row r="99" spans="1:10" ht="47.25">
      <c r="A99" s="45" t="s">
        <v>191</v>
      </c>
      <c r="B99" s="103">
        <v>871</v>
      </c>
      <c r="C99" s="102" t="s">
        <v>65</v>
      </c>
      <c r="D99" s="102" t="s">
        <v>100</v>
      </c>
      <c r="E99" s="102" t="s">
        <v>89</v>
      </c>
      <c r="F99" s="102" t="s">
        <v>70</v>
      </c>
      <c r="G99" s="102" t="s">
        <v>85</v>
      </c>
      <c r="H99" s="102" t="s">
        <v>192</v>
      </c>
      <c r="I99" s="102"/>
      <c r="J99" s="99">
        <f>J100</f>
        <v>95000</v>
      </c>
    </row>
    <row r="100" spans="1:10" ht="31.5">
      <c r="A100" s="45" t="s">
        <v>75</v>
      </c>
      <c r="B100" s="103">
        <v>871</v>
      </c>
      <c r="C100" s="102" t="s">
        <v>65</v>
      </c>
      <c r="D100" s="102" t="s">
        <v>100</v>
      </c>
      <c r="E100" s="102" t="s">
        <v>89</v>
      </c>
      <c r="F100" s="102" t="s">
        <v>70</v>
      </c>
      <c r="G100" s="102" t="s">
        <v>85</v>
      </c>
      <c r="H100" s="102" t="s">
        <v>192</v>
      </c>
      <c r="I100" s="102" t="s">
        <v>76</v>
      </c>
      <c r="J100" s="99">
        <f>45000+50000</f>
        <v>95000</v>
      </c>
    </row>
    <row r="101" spans="1:10">
      <c r="A101" s="44" t="s">
        <v>197</v>
      </c>
      <c r="B101" s="103">
        <v>871</v>
      </c>
      <c r="C101" s="102" t="s">
        <v>65</v>
      </c>
      <c r="D101" s="103">
        <v>13</v>
      </c>
      <c r="E101" s="102" t="s">
        <v>89</v>
      </c>
      <c r="F101" s="103">
        <v>1</v>
      </c>
      <c r="G101" s="102" t="s">
        <v>87</v>
      </c>
      <c r="H101" s="102" t="s">
        <v>69</v>
      </c>
      <c r="I101" s="103"/>
      <c r="J101" s="99">
        <f>J102</f>
        <v>60000</v>
      </c>
    </row>
    <row r="102" spans="1:10" ht="47.25">
      <c r="A102" s="45" t="s">
        <v>191</v>
      </c>
      <c r="B102" s="103">
        <v>871</v>
      </c>
      <c r="C102" s="102" t="s">
        <v>65</v>
      </c>
      <c r="D102" s="102" t="s">
        <v>100</v>
      </c>
      <c r="E102" s="102" t="s">
        <v>89</v>
      </c>
      <c r="F102" s="102" t="s">
        <v>70</v>
      </c>
      <c r="G102" s="102" t="s">
        <v>87</v>
      </c>
      <c r="H102" s="102" t="s">
        <v>192</v>
      </c>
      <c r="I102" s="102"/>
      <c r="J102" s="99">
        <f>J103</f>
        <v>60000</v>
      </c>
    </row>
    <row r="103" spans="1:10" ht="31.5">
      <c r="A103" s="45" t="s">
        <v>75</v>
      </c>
      <c r="B103" s="103">
        <v>871</v>
      </c>
      <c r="C103" s="102" t="s">
        <v>65</v>
      </c>
      <c r="D103" s="102" t="s">
        <v>100</v>
      </c>
      <c r="E103" s="102" t="s">
        <v>89</v>
      </c>
      <c r="F103" s="102" t="s">
        <v>70</v>
      </c>
      <c r="G103" s="102" t="s">
        <v>87</v>
      </c>
      <c r="H103" s="102" t="s">
        <v>192</v>
      </c>
      <c r="I103" s="102" t="s">
        <v>76</v>
      </c>
      <c r="J103" s="99">
        <v>60000</v>
      </c>
    </row>
    <row r="104" spans="1:10" ht="47.25">
      <c r="A104" s="44" t="s">
        <v>198</v>
      </c>
      <c r="B104" s="103">
        <v>871</v>
      </c>
      <c r="C104" s="102" t="s">
        <v>65</v>
      </c>
      <c r="D104" s="103">
        <v>13</v>
      </c>
      <c r="E104" s="102" t="s">
        <v>115</v>
      </c>
      <c r="F104" s="103">
        <v>0</v>
      </c>
      <c r="G104" s="102" t="s">
        <v>68</v>
      </c>
      <c r="H104" s="102" t="s">
        <v>69</v>
      </c>
      <c r="I104" s="103"/>
      <c r="J104" s="99">
        <f>J105</f>
        <v>12000</v>
      </c>
    </row>
    <row r="105" spans="1:10" ht="47.25">
      <c r="A105" s="44" t="s">
        <v>199</v>
      </c>
      <c r="B105" s="103">
        <v>871</v>
      </c>
      <c r="C105" s="102" t="s">
        <v>65</v>
      </c>
      <c r="D105" s="103">
        <v>13</v>
      </c>
      <c r="E105" s="102" t="s">
        <v>115</v>
      </c>
      <c r="F105" s="103">
        <v>0</v>
      </c>
      <c r="G105" s="102" t="s">
        <v>68</v>
      </c>
      <c r="H105" s="102" t="s">
        <v>69</v>
      </c>
      <c r="I105" s="103"/>
      <c r="J105" s="99">
        <f>J106+J108</f>
        <v>12000</v>
      </c>
    </row>
    <row r="106" spans="1:10" ht="31.5">
      <c r="A106" s="45" t="s">
        <v>449</v>
      </c>
      <c r="B106" s="103">
        <v>871</v>
      </c>
      <c r="C106" s="102" t="s">
        <v>65</v>
      </c>
      <c r="D106" s="102" t="s">
        <v>100</v>
      </c>
      <c r="E106" s="102" t="s">
        <v>115</v>
      </c>
      <c r="F106" s="102" t="s">
        <v>67</v>
      </c>
      <c r="G106" s="102" t="s">
        <v>68</v>
      </c>
      <c r="H106" s="102" t="s">
        <v>450</v>
      </c>
      <c r="I106" s="102"/>
      <c r="J106" s="99">
        <f>J107</f>
        <v>6000</v>
      </c>
    </row>
    <row r="107" spans="1:10">
      <c r="A107" s="45" t="s">
        <v>92</v>
      </c>
      <c r="B107" s="103">
        <v>871</v>
      </c>
      <c r="C107" s="102" t="s">
        <v>65</v>
      </c>
      <c r="D107" s="102" t="s">
        <v>100</v>
      </c>
      <c r="E107" s="102" t="s">
        <v>115</v>
      </c>
      <c r="F107" s="102" t="s">
        <v>67</v>
      </c>
      <c r="G107" s="102" t="s">
        <v>68</v>
      </c>
      <c r="H107" s="102" t="s">
        <v>450</v>
      </c>
      <c r="I107" s="102" t="s">
        <v>93</v>
      </c>
      <c r="J107" s="99">
        <v>6000</v>
      </c>
    </row>
    <row r="108" spans="1:10" ht="63">
      <c r="A108" s="45" t="s">
        <v>451</v>
      </c>
      <c r="B108" s="103">
        <v>871</v>
      </c>
      <c r="C108" s="102" t="s">
        <v>65</v>
      </c>
      <c r="D108" s="102" t="s">
        <v>100</v>
      </c>
      <c r="E108" s="102" t="s">
        <v>115</v>
      </c>
      <c r="F108" s="102" t="s">
        <v>67</v>
      </c>
      <c r="G108" s="102" t="s">
        <v>68</v>
      </c>
      <c r="H108" s="102" t="s">
        <v>452</v>
      </c>
      <c r="I108" s="102"/>
      <c r="J108" s="99">
        <f>J109</f>
        <v>6000</v>
      </c>
    </row>
    <row r="109" spans="1:10">
      <c r="A109" s="45" t="s">
        <v>92</v>
      </c>
      <c r="B109" s="103">
        <v>871</v>
      </c>
      <c r="C109" s="102" t="s">
        <v>65</v>
      </c>
      <c r="D109" s="102" t="s">
        <v>100</v>
      </c>
      <c r="E109" s="102" t="s">
        <v>115</v>
      </c>
      <c r="F109" s="102" t="s">
        <v>67</v>
      </c>
      <c r="G109" s="102" t="s">
        <v>68</v>
      </c>
      <c r="H109" s="102" t="s">
        <v>452</v>
      </c>
      <c r="I109" s="102" t="s">
        <v>93</v>
      </c>
      <c r="J109" s="99">
        <v>6000</v>
      </c>
    </row>
    <row r="110" spans="1:10" ht="47.25">
      <c r="A110" s="44" t="s">
        <v>200</v>
      </c>
      <c r="B110" s="102" t="s">
        <v>54</v>
      </c>
      <c r="C110" s="102" t="s">
        <v>65</v>
      </c>
      <c r="D110" s="102" t="s">
        <v>100</v>
      </c>
      <c r="E110" s="102" t="s">
        <v>91</v>
      </c>
      <c r="F110" s="103">
        <v>0</v>
      </c>
      <c r="G110" s="102" t="s">
        <v>68</v>
      </c>
      <c r="H110" s="102" t="s">
        <v>69</v>
      </c>
      <c r="I110" s="103"/>
      <c r="J110" s="99">
        <f>J111</f>
        <v>10000</v>
      </c>
    </row>
    <row r="111" spans="1:10">
      <c r="A111" s="45" t="s">
        <v>201</v>
      </c>
      <c r="B111" s="102" t="s">
        <v>54</v>
      </c>
      <c r="C111" s="102" t="s">
        <v>65</v>
      </c>
      <c r="D111" s="102" t="s">
        <v>100</v>
      </c>
      <c r="E111" s="102" t="s">
        <v>91</v>
      </c>
      <c r="F111" s="102" t="s">
        <v>67</v>
      </c>
      <c r="G111" s="102" t="s">
        <v>65</v>
      </c>
      <c r="H111" s="102" t="s">
        <v>69</v>
      </c>
      <c r="I111" s="102"/>
      <c r="J111" s="99">
        <f>J112</f>
        <v>10000</v>
      </c>
    </row>
    <row r="112" spans="1:10" ht="31.5">
      <c r="A112" s="45" t="s">
        <v>202</v>
      </c>
      <c r="B112" s="102" t="s">
        <v>54</v>
      </c>
      <c r="C112" s="102" t="s">
        <v>65</v>
      </c>
      <c r="D112" s="102" t="s">
        <v>100</v>
      </c>
      <c r="E112" s="102" t="s">
        <v>91</v>
      </c>
      <c r="F112" s="102" t="s">
        <v>67</v>
      </c>
      <c r="G112" s="102" t="s">
        <v>65</v>
      </c>
      <c r="H112" s="102" t="s">
        <v>203</v>
      </c>
      <c r="I112" s="102"/>
      <c r="J112" s="99">
        <f>J113</f>
        <v>10000</v>
      </c>
    </row>
    <row r="113" spans="1:10" ht="31.5">
      <c r="A113" s="45" t="s">
        <v>75</v>
      </c>
      <c r="B113" s="102" t="s">
        <v>54</v>
      </c>
      <c r="C113" s="102" t="s">
        <v>65</v>
      </c>
      <c r="D113" s="102" t="s">
        <v>100</v>
      </c>
      <c r="E113" s="102" t="s">
        <v>91</v>
      </c>
      <c r="F113" s="102" t="s">
        <v>67</v>
      </c>
      <c r="G113" s="102" t="s">
        <v>65</v>
      </c>
      <c r="H113" s="102" t="s">
        <v>203</v>
      </c>
      <c r="I113" s="102" t="s">
        <v>76</v>
      </c>
      <c r="J113" s="99">
        <v>10000</v>
      </c>
    </row>
    <row r="114" spans="1:10" ht="63">
      <c r="A114" s="44" t="s">
        <v>149</v>
      </c>
      <c r="B114" s="103">
        <v>871</v>
      </c>
      <c r="C114" s="102" t="s">
        <v>65</v>
      </c>
      <c r="D114" s="103">
        <v>13</v>
      </c>
      <c r="E114" s="102" t="s">
        <v>95</v>
      </c>
      <c r="F114" s="103">
        <v>0</v>
      </c>
      <c r="G114" s="102" t="s">
        <v>68</v>
      </c>
      <c r="H114" s="102" t="s">
        <v>69</v>
      </c>
      <c r="I114" s="103"/>
      <c r="J114" s="99">
        <f>J115+J118</f>
        <v>934000</v>
      </c>
    </row>
    <row r="115" spans="1:10" ht="31.5">
      <c r="A115" s="45" t="s">
        <v>150</v>
      </c>
      <c r="B115" s="103">
        <v>871</v>
      </c>
      <c r="C115" s="102" t="s">
        <v>65</v>
      </c>
      <c r="D115" s="102" t="s">
        <v>100</v>
      </c>
      <c r="E115" s="102" t="s">
        <v>95</v>
      </c>
      <c r="F115" s="102" t="s">
        <v>67</v>
      </c>
      <c r="G115" s="102" t="s">
        <v>65</v>
      </c>
      <c r="H115" s="102" t="s">
        <v>69</v>
      </c>
      <c r="I115" s="102"/>
      <c r="J115" s="99">
        <f>J116</f>
        <v>84000</v>
      </c>
    </row>
    <row r="116" spans="1:10" ht="31.5">
      <c r="A116" s="45" t="s">
        <v>150</v>
      </c>
      <c r="B116" s="103">
        <v>871</v>
      </c>
      <c r="C116" s="102" t="s">
        <v>65</v>
      </c>
      <c r="D116" s="102" t="s">
        <v>100</v>
      </c>
      <c r="E116" s="102" t="s">
        <v>95</v>
      </c>
      <c r="F116" s="102" t="s">
        <v>67</v>
      </c>
      <c r="G116" s="102" t="s">
        <v>65</v>
      </c>
      <c r="H116" s="102" t="s">
        <v>151</v>
      </c>
      <c r="I116" s="102"/>
      <c r="J116" s="99">
        <f>J117</f>
        <v>84000</v>
      </c>
    </row>
    <row r="117" spans="1:10" ht="31.5">
      <c r="A117" s="45" t="s">
        <v>75</v>
      </c>
      <c r="B117" s="103">
        <v>871</v>
      </c>
      <c r="C117" s="102" t="s">
        <v>65</v>
      </c>
      <c r="D117" s="102" t="s">
        <v>100</v>
      </c>
      <c r="E117" s="102" t="s">
        <v>95</v>
      </c>
      <c r="F117" s="102" t="s">
        <v>67</v>
      </c>
      <c r="G117" s="102" t="s">
        <v>65</v>
      </c>
      <c r="H117" s="102" t="s">
        <v>151</v>
      </c>
      <c r="I117" s="102" t="s">
        <v>76</v>
      </c>
      <c r="J117" s="99">
        <f>84000</f>
        <v>84000</v>
      </c>
    </row>
    <row r="118" spans="1:10">
      <c r="A118" s="45" t="s">
        <v>471</v>
      </c>
      <c r="B118" s="103">
        <v>871</v>
      </c>
      <c r="C118" s="102" t="s">
        <v>65</v>
      </c>
      <c r="D118" s="102" t="s">
        <v>100</v>
      </c>
      <c r="E118" s="102" t="s">
        <v>95</v>
      </c>
      <c r="F118" s="102" t="s">
        <v>67</v>
      </c>
      <c r="G118" s="102" t="s">
        <v>66</v>
      </c>
      <c r="H118" s="102" t="s">
        <v>69</v>
      </c>
      <c r="I118" s="102"/>
      <c r="J118" s="99">
        <f>J119</f>
        <v>850000</v>
      </c>
    </row>
    <row r="119" spans="1:10" ht="31.5">
      <c r="A119" s="45" t="s">
        <v>150</v>
      </c>
      <c r="B119" s="103">
        <v>871</v>
      </c>
      <c r="C119" s="102" t="s">
        <v>65</v>
      </c>
      <c r="D119" s="102" t="s">
        <v>100</v>
      </c>
      <c r="E119" s="102" t="s">
        <v>95</v>
      </c>
      <c r="F119" s="102" t="s">
        <v>67</v>
      </c>
      <c r="G119" s="102" t="s">
        <v>66</v>
      </c>
      <c r="H119" s="102" t="s">
        <v>151</v>
      </c>
      <c r="I119" s="102"/>
      <c r="J119" s="99">
        <f>J120</f>
        <v>850000</v>
      </c>
    </row>
    <row r="120" spans="1:10" ht="31.5">
      <c r="A120" s="45" t="s">
        <v>75</v>
      </c>
      <c r="B120" s="103">
        <v>871</v>
      </c>
      <c r="C120" s="102" t="s">
        <v>65</v>
      </c>
      <c r="D120" s="102" t="s">
        <v>100</v>
      </c>
      <c r="E120" s="102" t="s">
        <v>95</v>
      </c>
      <c r="F120" s="102" t="s">
        <v>67</v>
      </c>
      <c r="G120" s="102" t="s">
        <v>66</v>
      </c>
      <c r="H120" s="102" t="s">
        <v>151</v>
      </c>
      <c r="I120" s="102" t="s">
        <v>76</v>
      </c>
      <c r="J120" s="99">
        <f>500000+300000+50000</f>
        <v>850000</v>
      </c>
    </row>
    <row r="121" spans="1:10" ht="47.25">
      <c r="A121" s="44" t="s">
        <v>204</v>
      </c>
      <c r="B121" s="103">
        <v>871</v>
      </c>
      <c r="C121" s="102" t="s">
        <v>65</v>
      </c>
      <c r="D121" s="103">
        <v>13</v>
      </c>
      <c r="E121" s="102" t="s">
        <v>100</v>
      </c>
      <c r="F121" s="103">
        <v>0</v>
      </c>
      <c r="G121" s="102" t="s">
        <v>68</v>
      </c>
      <c r="H121" s="102" t="s">
        <v>69</v>
      </c>
      <c r="I121" s="103"/>
      <c r="J121" s="99">
        <f>J123+J126+J129+J131+J134</f>
        <v>160000</v>
      </c>
    </row>
    <row r="122" spans="1:10" ht="47.25" hidden="1">
      <c r="A122" s="44" t="s">
        <v>364</v>
      </c>
      <c r="B122" s="103">
        <v>871</v>
      </c>
      <c r="C122" s="102" t="s">
        <v>65</v>
      </c>
      <c r="D122" s="102" t="s">
        <v>100</v>
      </c>
      <c r="E122" s="102" t="s">
        <v>100</v>
      </c>
      <c r="F122" s="102" t="s">
        <v>67</v>
      </c>
      <c r="G122" s="102" t="s">
        <v>65</v>
      </c>
      <c r="H122" s="102" t="s">
        <v>69</v>
      </c>
      <c r="I122" s="103"/>
      <c r="J122" s="99">
        <f>J123</f>
        <v>0</v>
      </c>
    </row>
    <row r="123" spans="1:10" ht="31.5" hidden="1">
      <c r="A123" s="45" t="s">
        <v>365</v>
      </c>
      <c r="B123" s="103">
        <v>871</v>
      </c>
      <c r="C123" s="102" t="s">
        <v>65</v>
      </c>
      <c r="D123" s="102" t="s">
        <v>100</v>
      </c>
      <c r="E123" s="102" t="s">
        <v>100</v>
      </c>
      <c r="F123" s="102" t="s">
        <v>67</v>
      </c>
      <c r="G123" s="102" t="s">
        <v>65</v>
      </c>
      <c r="H123" s="102" t="s">
        <v>366</v>
      </c>
      <c r="I123" s="102"/>
      <c r="J123" s="99">
        <f>J124</f>
        <v>0</v>
      </c>
    </row>
    <row r="124" spans="1:10" ht="31.5" hidden="1">
      <c r="A124" s="45" t="s">
        <v>75</v>
      </c>
      <c r="B124" s="102" t="s">
        <v>54</v>
      </c>
      <c r="C124" s="102" t="s">
        <v>65</v>
      </c>
      <c r="D124" s="102" t="s">
        <v>100</v>
      </c>
      <c r="E124" s="102" t="s">
        <v>100</v>
      </c>
      <c r="F124" s="102" t="s">
        <v>67</v>
      </c>
      <c r="G124" s="102" t="s">
        <v>65</v>
      </c>
      <c r="H124" s="102" t="s">
        <v>366</v>
      </c>
      <c r="I124" s="102" t="s">
        <v>76</v>
      </c>
      <c r="J124" s="99"/>
    </row>
    <row r="125" spans="1:10" ht="47.25">
      <c r="A125" s="45" t="s">
        <v>205</v>
      </c>
      <c r="B125" s="102" t="s">
        <v>54</v>
      </c>
      <c r="C125" s="102" t="s">
        <v>65</v>
      </c>
      <c r="D125" s="102" t="s">
        <v>100</v>
      </c>
      <c r="E125" s="102" t="s">
        <v>100</v>
      </c>
      <c r="F125" s="102" t="s">
        <v>67</v>
      </c>
      <c r="G125" s="102" t="s">
        <v>66</v>
      </c>
      <c r="H125" s="102" t="s">
        <v>69</v>
      </c>
      <c r="I125" s="102"/>
      <c r="J125" s="99">
        <f>J126</f>
        <v>160000</v>
      </c>
    </row>
    <row r="126" spans="1:10" ht="31.5">
      <c r="A126" s="45" t="s">
        <v>206</v>
      </c>
      <c r="B126" s="102" t="s">
        <v>54</v>
      </c>
      <c r="C126" s="102" t="s">
        <v>65</v>
      </c>
      <c r="D126" s="102" t="s">
        <v>100</v>
      </c>
      <c r="E126" s="102" t="s">
        <v>100</v>
      </c>
      <c r="F126" s="102" t="s">
        <v>67</v>
      </c>
      <c r="G126" s="102" t="s">
        <v>66</v>
      </c>
      <c r="H126" s="102" t="s">
        <v>207</v>
      </c>
      <c r="I126" s="102"/>
      <c r="J126" s="99">
        <f>J127</f>
        <v>160000</v>
      </c>
    </row>
    <row r="127" spans="1:10" ht="31.5">
      <c r="A127" s="45" t="s">
        <v>75</v>
      </c>
      <c r="B127" s="103">
        <v>871</v>
      </c>
      <c r="C127" s="102" t="s">
        <v>65</v>
      </c>
      <c r="D127" s="102" t="s">
        <v>100</v>
      </c>
      <c r="E127" s="102" t="s">
        <v>100</v>
      </c>
      <c r="F127" s="102" t="s">
        <v>67</v>
      </c>
      <c r="G127" s="102" t="s">
        <v>66</v>
      </c>
      <c r="H127" s="102" t="s">
        <v>207</v>
      </c>
      <c r="I127" s="102" t="s">
        <v>76</v>
      </c>
      <c r="J127" s="99">
        <f>10000+150000</f>
        <v>160000</v>
      </c>
    </row>
    <row r="128" spans="1:10" ht="63" hidden="1">
      <c r="A128" s="45" t="s">
        <v>208</v>
      </c>
      <c r="B128" s="103">
        <v>871</v>
      </c>
      <c r="C128" s="102" t="s">
        <v>65</v>
      </c>
      <c r="D128" s="102" t="s">
        <v>100</v>
      </c>
      <c r="E128" s="102" t="s">
        <v>100</v>
      </c>
      <c r="F128" s="102" t="s">
        <v>67</v>
      </c>
      <c r="G128" s="102" t="s">
        <v>72</v>
      </c>
      <c r="H128" s="102"/>
      <c r="I128" s="102"/>
      <c r="J128" s="99">
        <f>J129</f>
        <v>0</v>
      </c>
    </row>
    <row r="129" spans="1:10" ht="31.5" hidden="1">
      <c r="A129" s="45" t="s">
        <v>209</v>
      </c>
      <c r="B129" s="103">
        <v>871</v>
      </c>
      <c r="C129" s="102" t="s">
        <v>65</v>
      </c>
      <c r="D129" s="102" t="s">
        <v>100</v>
      </c>
      <c r="E129" s="102" t="s">
        <v>100</v>
      </c>
      <c r="F129" s="102" t="s">
        <v>67</v>
      </c>
      <c r="G129" s="102" t="s">
        <v>72</v>
      </c>
      <c r="H129" s="102" t="s">
        <v>210</v>
      </c>
      <c r="I129" s="102"/>
      <c r="J129" s="99">
        <f>J130</f>
        <v>0</v>
      </c>
    </row>
    <row r="130" spans="1:10" ht="31.5" hidden="1">
      <c r="A130" s="45" t="s">
        <v>75</v>
      </c>
      <c r="B130" s="103">
        <v>871</v>
      </c>
      <c r="C130" s="102" t="s">
        <v>65</v>
      </c>
      <c r="D130" s="102" t="s">
        <v>100</v>
      </c>
      <c r="E130" s="102" t="s">
        <v>100</v>
      </c>
      <c r="F130" s="102" t="s">
        <v>67</v>
      </c>
      <c r="G130" s="102" t="s">
        <v>72</v>
      </c>
      <c r="H130" s="102" t="s">
        <v>210</v>
      </c>
      <c r="I130" s="102" t="s">
        <v>76</v>
      </c>
      <c r="J130" s="99"/>
    </row>
    <row r="131" spans="1:10" ht="63" hidden="1">
      <c r="A131" s="45" t="s">
        <v>367</v>
      </c>
      <c r="B131" s="103">
        <v>871</v>
      </c>
      <c r="C131" s="102" t="s">
        <v>65</v>
      </c>
      <c r="D131" s="102" t="s">
        <v>100</v>
      </c>
      <c r="E131" s="102" t="s">
        <v>100</v>
      </c>
      <c r="F131" s="102" t="s">
        <v>67</v>
      </c>
      <c r="G131" s="102" t="s">
        <v>84</v>
      </c>
      <c r="H131" s="102"/>
      <c r="I131" s="102"/>
      <c r="J131" s="99">
        <f>J132</f>
        <v>0</v>
      </c>
    </row>
    <row r="132" spans="1:10" ht="31.5" hidden="1">
      <c r="A132" s="45" t="s">
        <v>368</v>
      </c>
      <c r="B132" s="103">
        <v>871</v>
      </c>
      <c r="C132" s="102" t="s">
        <v>65</v>
      </c>
      <c r="D132" s="102" t="s">
        <v>100</v>
      </c>
      <c r="E132" s="102" t="s">
        <v>100</v>
      </c>
      <c r="F132" s="102" t="s">
        <v>67</v>
      </c>
      <c r="G132" s="102" t="s">
        <v>84</v>
      </c>
      <c r="H132" s="102" t="s">
        <v>369</v>
      </c>
      <c r="I132" s="102"/>
      <c r="J132" s="99">
        <f>J133</f>
        <v>0</v>
      </c>
    </row>
    <row r="133" spans="1:10" ht="31.5" hidden="1">
      <c r="A133" s="45" t="s">
        <v>75</v>
      </c>
      <c r="B133" s="103">
        <v>871</v>
      </c>
      <c r="C133" s="102" t="s">
        <v>65</v>
      </c>
      <c r="D133" s="102" t="s">
        <v>100</v>
      </c>
      <c r="E133" s="102" t="s">
        <v>100</v>
      </c>
      <c r="F133" s="102" t="s">
        <v>67</v>
      </c>
      <c r="G133" s="102" t="s">
        <v>84</v>
      </c>
      <c r="H133" s="102" t="s">
        <v>369</v>
      </c>
      <c r="I133" s="102" t="s">
        <v>76</v>
      </c>
      <c r="J133" s="99"/>
    </row>
    <row r="134" spans="1:10" ht="63" hidden="1">
      <c r="A134" s="45" t="s">
        <v>370</v>
      </c>
      <c r="B134" s="103">
        <v>871</v>
      </c>
      <c r="C134" s="102" t="s">
        <v>65</v>
      </c>
      <c r="D134" s="102" t="s">
        <v>100</v>
      </c>
      <c r="E134" s="102" t="s">
        <v>100</v>
      </c>
      <c r="F134" s="102" t="s">
        <v>67</v>
      </c>
      <c r="G134" s="102" t="s">
        <v>85</v>
      </c>
      <c r="H134" s="102"/>
      <c r="I134" s="102"/>
      <c r="J134" s="99">
        <f>J135</f>
        <v>0</v>
      </c>
    </row>
    <row r="135" spans="1:10" ht="31.5" hidden="1">
      <c r="A135" s="45" t="s">
        <v>211</v>
      </c>
      <c r="B135" s="103">
        <v>871</v>
      </c>
      <c r="C135" s="102" t="s">
        <v>65</v>
      </c>
      <c r="D135" s="102" t="s">
        <v>100</v>
      </c>
      <c r="E135" s="102" t="s">
        <v>100</v>
      </c>
      <c r="F135" s="102" t="s">
        <v>67</v>
      </c>
      <c r="G135" s="102" t="s">
        <v>85</v>
      </c>
      <c r="H135" s="102" t="s">
        <v>212</v>
      </c>
      <c r="I135" s="102"/>
      <c r="J135" s="99">
        <f>J136</f>
        <v>0</v>
      </c>
    </row>
    <row r="136" spans="1:10" ht="31.5" hidden="1">
      <c r="A136" s="45" t="s">
        <v>75</v>
      </c>
      <c r="B136" s="103">
        <v>871</v>
      </c>
      <c r="C136" s="102" t="s">
        <v>65</v>
      </c>
      <c r="D136" s="102" t="s">
        <v>100</v>
      </c>
      <c r="E136" s="102" t="s">
        <v>100</v>
      </c>
      <c r="F136" s="102" t="s">
        <v>67</v>
      </c>
      <c r="G136" s="102" t="s">
        <v>85</v>
      </c>
      <c r="H136" s="102" t="s">
        <v>212</v>
      </c>
      <c r="I136" s="102" t="s">
        <v>76</v>
      </c>
      <c r="J136" s="99"/>
    </row>
    <row r="137" spans="1:10" hidden="1">
      <c r="A137" s="45" t="s">
        <v>152</v>
      </c>
      <c r="B137" s="102" t="s">
        <v>54</v>
      </c>
      <c r="C137" s="102" t="s">
        <v>65</v>
      </c>
      <c r="D137" s="102" t="s">
        <v>100</v>
      </c>
      <c r="E137" s="103">
        <v>92</v>
      </c>
      <c r="F137" s="102"/>
      <c r="G137" s="102"/>
      <c r="H137" s="103"/>
      <c r="I137" s="102"/>
      <c r="J137" s="99">
        <f>J138</f>
        <v>670865.77</v>
      </c>
    </row>
    <row r="138" spans="1:10">
      <c r="A138" s="45" t="s">
        <v>216</v>
      </c>
      <c r="B138" s="102" t="s">
        <v>54</v>
      </c>
      <c r="C138" s="102" t="s">
        <v>65</v>
      </c>
      <c r="D138" s="102" t="s">
        <v>100</v>
      </c>
      <c r="E138" s="103">
        <v>92</v>
      </c>
      <c r="F138" s="102" t="s">
        <v>73</v>
      </c>
      <c r="G138" s="102"/>
      <c r="H138" s="103"/>
      <c r="I138" s="102"/>
      <c r="J138" s="99">
        <f>J139</f>
        <v>670865.77</v>
      </c>
    </row>
    <row r="139" spans="1:10" ht="63">
      <c r="A139" s="45" t="s">
        <v>217</v>
      </c>
      <c r="B139" s="102" t="s">
        <v>54</v>
      </c>
      <c r="C139" s="102" t="s">
        <v>65</v>
      </c>
      <c r="D139" s="102" t="s">
        <v>100</v>
      </c>
      <c r="E139" s="103">
        <v>92</v>
      </c>
      <c r="F139" s="102" t="s">
        <v>73</v>
      </c>
      <c r="G139" s="102" t="s">
        <v>68</v>
      </c>
      <c r="H139" s="103"/>
      <c r="I139" s="102"/>
      <c r="J139" s="99">
        <f>SUM(J140:J143)</f>
        <v>670865.77</v>
      </c>
    </row>
    <row r="140" spans="1:10" ht="31.5">
      <c r="A140" s="45" t="s">
        <v>75</v>
      </c>
      <c r="B140" s="122" t="s">
        <v>54</v>
      </c>
      <c r="C140" s="122" t="s">
        <v>65</v>
      </c>
      <c r="D140" s="122" t="s">
        <v>100</v>
      </c>
      <c r="E140" s="123">
        <v>92</v>
      </c>
      <c r="F140" s="122" t="s">
        <v>73</v>
      </c>
      <c r="G140" s="122" t="s">
        <v>68</v>
      </c>
      <c r="H140" s="123">
        <v>26390</v>
      </c>
      <c r="I140" s="122" t="s">
        <v>76</v>
      </c>
      <c r="J140" s="99">
        <f>1200+51905.77+5000</f>
        <v>58105.77</v>
      </c>
    </row>
    <row r="141" spans="1:10" ht="15" customHeight="1">
      <c r="A141" s="45" t="s">
        <v>102</v>
      </c>
      <c r="B141" s="102" t="s">
        <v>54</v>
      </c>
      <c r="C141" s="102" t="s">
        <v>65</v>
      </c>
      <c r="D141" s="102" t="s">
        <v>100</v>
      </c>
      <c r="E141" s="103">
        <v>92</v>
      </c>
      <c r="F141" s="102" t="s">
        <v>73</v>
      </c>
      <c r="G141" s="102" t="s">
        <v>68</v>
      </c>
      <c r="H141" s="103">
        <v>26390</v>
      </c>
      <c r="I141" s="102" t="s">
        <v>490</v>
      </c>
      <c r="J141" s="99">
        <v>440227</v>
      </c>
    </row>
    <row r="142" spans="1:10">
      <c r="A142" s="45" t="s">
        <v>104</v>
      </c>
      <c r="B142" s="102" t="s">
        <v>54</v>
      </c>
      <c r="C142" s="102" t="s">
        <v>65</v>
      </c>
      <c r="D142" s="102" t="s">
        <v>100</v>
      </c>
      <c r="E142" s="103">
        <v>92</v>
      </c>
      <c r="F142" s="102" t="s">
        <v>73</v>
      </c>
      <c r="G142" s="102" t="s">
        <v>68</v>
      </c>
      <c r="H142" s="103">
        <v>26390</v>
      </c>
      <c r="I142" s="102" t="s">
        <v>105</v>
      </c>
      <c r="J142" s="99">
        <f>159857+10600</f>
        <v>170457</v>
      </c>
    </row>
    <row r="143" spans="1:10">
      <c r="A143" s="45" t="s">
        <v>77</v>
      </c>
      <c r="B143" s="102" t="s">
        <v>54</v>
      </c>
      <c r="C143" s="102" t="s">
        <v>65</v>
      </c>
      <c r="D143" s="102" t="s">
        <v>100</v>
      </c>
      <c r="E143" s="103">
        <v>92</v>
      </c>
      <c r="F143" s="102" t="s">
        <v>73</v>
      </c>
      <c r="G143" s="102" t="s">
        <v>68</v>
      </c>
      <c r="H143" s="103">
        <v>26390</v>
      </c>
      <c r="I143" s="102" t="s">
        <v>78</v>
      </c>
      <c r="J143" s="99">
        <f>2076</f>
        <v>2076</v>
      </c>
    </row>
    <row r="144" spans="1:10">
      <c r="A144" s="45" t="s">
        <v>80</v>
      </c>
      <c r="B144" s="102" t="s">
        <v>54</v>
      </c>
      <c r="C144" s="102" t="s">
        <v>65</v>
      </c>
      <c r="D144" s="102" t="s">
        <v>100</v>
      </c>
      <c r="E144" s="102" t="s">
        <v>81</v>
      </c>
      <c r="F144" s="103">
        <v>0</v>
      </c>
      <c r="G144" s="102" t="s">
        <v>68</v>
      </c>
      <c r="H144" s="102" t="s">
        <v>69</v>
      </c>
      <c r="I144" s="103"/>
      <c r="J144" s="99">
        <f>J145</f>
        <v>117192</v>
      </c>
    </row>
    <row r="145" spans="1:10">
      <c r="A145" s="45" t="s">
        <v>218</v>
      </c>
      <c r="B145" s="102" t="s">
        <v>54</v>
      </c>
      <c r="C145" s="102" t="s">
        <v>65</v>
      </c>
      <c r="D145" s="102" t="s">
        <v>100</v>
      </c>
      <c r="E145" s="102" t="s">
        <v>81</v>
      </c>
      <c r="F145" s="103">
        <v>9</v>
      </c>
      <c r="G145" s="102" t="s">
        <v>68</v>
      </c>
      <c r="H145" s="102" t="s">
        <v>69</v>
      </c>
      <c r="I145" s="103"/>
      <c r="J145" s="99">
        <f>J146+J148</f>
        <v>117192</v>
      </c>
    </row>
    <row r="146" spans="1:10" ht="31.5">
      <c r="A146" s="45" t="s">
        <v>219</v>
      </c>
      <c r="B146" s="102" t="s">
        <v>54</v>
      </c>
      <c r="C146" s="102" t="s">
        <v>65</v>
      </c>
      <c r="D146" s="102" t="s">
        <v>100</v>
      </c>
      <c r="E146" s="102" t="s">
        <v>81</v>
      </c>
      <c r="F146" s="103">
        <v>9</v>
      </c>
      <c r="G146" s="102" t="s">
        <v>68</v>
      </c>
      <c r="H146" s="102" t="s">
        <v>220</v>
      </c>
      <c r="I146" s="103"/>
      <c r="J146" s="99">
        <f>J147</f>
        <v>100000</v>
      </c>
    </row>
    <row r="147" spans="1:10" ht="31.5">
      <c r="A147" s="45" t="s">
        <v>75</v>
      </c>
      <c r="B147" s="102" t="s">
        <v>54</v>
      </c>
      <c r="C147" s="102" t="s">
        <v>65</v>
      </c>
      <c r="D147" s="102" t="s">
        <v>100</v>
      </c>
      <c r="E147" s="102" t="s">
        <v>81</v>
      </c>
      <c r="F147" s="103">
        <v>9</v>
      </c>
      <c r="G147" s="102" t="s">
        <v>68</v>
      </c>
      <c r="H147" s="102" t="s">
        <v>220</v>
      </c>
      <c r="I147" s="103">
        <v>240</v>
      </c>
      <c r="J147" s="99">
        <f>150000-50000</f>
        <v>100000</v>
      </c>
    </row>
    <row r="148" spans="1:10">
      <c r="A148" s="45" t="s">
        <v>221</v>
      </c>
      <c r="B148" s="102" t="s">
        <v>54</v>
      </c>
      <c r="C148" s="102" t="s">
        <v>65</v>
      </c>
      <c r="D148" s="102" t="s">
        <v>100</v>
      </c>
      <c r="E148" s="102" t="s">
        <v>81</v>
      </c>
      <c r="F148" s="103">
        <v>9</v>
      </c>
      <c r="G148" s="102" t="s">
        <v>68</v>
      </c>
      <c r="H148" s="103">
        <v>29090</v>
      </c>
      <c r="I148" s="102"/>
      <c r="J148" s="99">
        <f>J149</f>
        <v>17192</v>
      </c>
    </row>
    <row r="149" spans="1:10">
      <c r="A149" s="45" t="s">
        <v>77</v>
      </c>
      <c r="B149" s="102" t="s">
        <v>54</v>
      </c>
      <c r="C149" s="102" t="s">
        <v>65</v>
      </c>
      <c r="D149" s="102" t="s">
        <v>100</v>
      </c>
      <c r="E149" s="102" t="s">
        <v>81</v>
      </c>
      <c r="F149" s="103">
        <v>9</v>
      </c>
      <c r="G149" s="102" t="s">
        <v>68</v>
      </c>
      <c r="H149" s="103">
        <v>29090</v>
      </c>
      <c r="I149" s="102" t="s">
        <v>78</v>
      </c>
      <c r="J149" s="99">
        <v>17192</v>
      </c>
    </row>
    <row r="150" spans="1:10">
      <c r="A150" s="50" t="s">
        <v>107</v>
      </c>
      <c r="B150" s="103">
        <v>871</v>
      </c>
      <c r="C150" s="102" t="s">
        <v>66</v>
      </c>
      <c r="D150" s="103" t="s">
        <v>22</v>
      </c>
      <c r="E150" s="102" t="s">
        <v>140</v>
      </c>
      <c r="F150" s="103"/>
      <c r="G150" s="102"/>
      <c r="H150" s="102"/>
      <c r="I150" s="103" t="s">
        <v>141</v>
      </c>
      <c r="J150" s="98">
        <f>J151</f>
        <v>470253.77</v>
      </c>
    </row>
    <row r="151" spans="1:10">
      <c r="A151" s="51" t="s">
        <v>108</v>
      </c>
      <c r="B151" s="103">
        <v>871</v>
      </c>
      <c r="C151" s="102" t="s">
        <v>66</v>
      </c>
      <c r="D151" s="102" t="s">
        <v>72</v>
      </c>
      <c r="E151" s="102" t="s">
        <v>140</v>
      </c>
      <c r="F151" s="103"/>
      <c r="G151" s="102"/>
      <c r="H151" s="102"/>
      <c r="I151" s="103" t="s">
        <v>141</v>
      </c>
      <c r="J151" s="99">
        <f>J152</f>
        <v>470253.77</v>
      </c>
    </row>
    <row r="152" spans="1:10">
      <c r="A152" s="45" t="s">
        <v>80</v>
      </c>
      <c r="B152" s="103">
        <v>871</v>
      </c>
      <c r="C152" s="102" t="s">
        <v>66</v>
      </c>
      <c r="D152" s="102" t="s">
        <v>72</v>
      </c>
      <c r="E152" s="102" t="s">
        <v>81</v>
      </c>
      <c r="F152" s="103">
        <v>0</v>
      </c>
      <c r="G152" s="102" t="s">
        <v>68</v>
      </c>
      <c r="H152" s="102" t="s">
        <v>69</v>
      </c>
      <c r="I152" s="103"/>
      <c r="J152" s="99">
        <f>J153</f>
        <v>470253.77</v>
      </c>
    </row>
    <row r="153" spans="1:10">
      <c r="A153" s="45" t="s">
        <v>218</v>
      </c>
      <c r="B153" s="103">
        <v>871</v>
      </c>
      <c r="C153" s="102" t="s">
        <v>66</v>
      </c>
      <c r="D153" s="102" t="s">
        <v>72</v>
      </c>
      <c r="E153" s="102" t="s">
        <v>81</v>
      </c>
      <c r="F153" s="103">
        <v>9</v>
      </c>
      <c r="G153" s="102" t="s">
        <v>68</v>
      </c>
      <c r="H153" s="102" t="s">
        <v>69</v>
      </c>
      <c r="I153" s="103"/>
      <c r="J153" s="99">
        <f>J154</f>
        <v>470253.77</v>
      </c>
    </row>
    <row r="154" spans="1:10" ht="63">
      <c r="A154" s="44" t="s">
        <v>222</v>
      </c>
      <c r="B154" s="103">
        <v>871</v>
      </c>
      <c r="C154" s="102" t="s">
        <v>66</v>
      </c>
      <c r="D154" s="102" t="s">
        <v>72</v>
      </c>
      <c r="E154" s="102" t="s">
        <v>81</v>
      </c>
      <c r="F154" s="103">
        <v>9</v>
      </c>
      <c r="G154" s="102" t="s">
        <v>68</v>
      </c>
      <c r="H154" s="102" t="s">
        <v>109</v>
      </c>
      <c r="I154" s="103"/>
      <c r="J154" s="99">
        <f>SUM(J155:J156)</f>
        <v>470253.77</v>
      </c>
    </row>
    <row r="155" spans="1:10">
      <c r="A155" s="44" t="s">
        <v>146</v>
      </c>
      <c r="B155" s="103">
        <v>871</v>
      </c>
      <c r="C155" s="102" t="s">
        <v>66</v>
      </c>
      <c r="D155" s="102" t="s">
        <v>72</v>
      </c>
      <c r="E155" s="102" t="s">
        <v>81</v>
      </c>
      <c r="F155" s="103">
        <v>9</v>
      </c>
      <c r="G155" s="102" t="s">
        <v>68</v>
      </c>
      <c r="H155" s="102" t="s">
        <v>109</v>
      </c>
      <c r="I155" s="103">
        <v>120</v>
      </c>
      <c r="J155" s="99">
        <f>489116.81-43803.85+24940.81</f>
        <v>470253.77</v>
      </c>
    </row>
    <row r="156" spans="1:10" ht="31.5" hidden="1">
      <c r="A156" s="45" t="s">
        <v>75</v>
      </c>
      <c r="B156" s="103">
        <v>871</v>
      </c>
      <c r="C156" s="102" t="s">
        <v>66</v>
      </c>
      <c r="D156" s="102" t="s">
        <v>72</v>
      </c>
      <c r="E156" s="102" t="s">
        <v>81</v>
      </c>
      <c r="F156" s="103">
        <v>9</v>
      </c>
      <c r="G156" s="102" t="s">
        <v>68</v>
      </c>
      <c r="H156" s="102" t="s">
        <v>109</v>
      </c>
      <c r="I156" s="103">
        <v>240</v>
      </c>
      <c r="J156" s="99"/>
    </row>
    <row r="157" spans="1:10">
      <c r="A157" s="50" t="s">
        <v>110</v>
      </c>
      <c r="B157" s="103">
        <v>871</v>
      </c>
      <c r="C157" s="102" t="s">
        <v>72</v>
      </c>
      <c r="D157" s="102"/>
      <c r="E157" s="102"/>
      <c r="F157" s="103"/>
      <c r="G157" s="102"/>
      <c r="H157" s="102"/>
      <c r="I157" s="103"/>
      <c r="J157" s="99">
        <f>J158+J171+J197</f>
        <v>1616282.57</v>
      </c>
    </row>
    <row r="158" spans="1:10" hidden="1">
      <c r="A158" s="44" t="s">
        <v>453</v>
      </c>
      <c r="B158" s="103">
        <v>871</v>
      </c>
      <c r="C158" s="102" t="s">
        <v>72</v>
      </c>
      <c r="D158" s="102" t="s">
        <v>103</v>
      </c>
      <c r="E158" s="102"/>
      <c r="F158" s="103"/>
      <c r="G158" s="102"/>
      <c r="H158" s="102"/>
      <c r="I158" s="103"/>
      <c r="J158" s="99">
        <f>J159</f>
        <v>0</v>
      </c>
    </row>
    <row r="159" spans="1:10" ht="94.5" hidden="1">
      <c r="A159" s="44" t="s">
        <v>223</v>
      </c>
      <c r="B159" s="103">
        <v>871</v>
      </c>
      <c r="C159" s="102" t="s">
        <v>72</v>
      </c>
      <c r="D159" s="102" t="s">
        <v>103</v>
      </c>
      <c r="E159" s="102" t="s">
        <v>66</v>
      </c>
      <c r="F159" s="103">
        <v>0</v>
      </c>
      <c r="G159" s="102" t="s">
        <v>68</v>
      </c>
      <c r="H159" s="102" t="s">
        <v>69</v>
      </c>
      <c r="I159" s="103"/>
      <c r="J159" s="99">
        <f>J160</f>
        <v>0</v>
      </c>
    </row>
    <row r="160" spans="1:10" ht="31.5" hidden="1">
      <c r="A160" s="45" t="s">
        <v>224</v>
      </c>
      <c r="B160" s="103">
        <v>871</v>
      </c>
      <c r="C160" s="102" t="s">
        <v>72</v>
      </c>
      <c r="D160" s="102" t="s">
        <v>103</v>
      </c>
      <c r="E160" s="102" t="s">
        <v>66</v>
      </c>
      <c r="F160" s="103">
        <v>1</v>
      </c>
      <c r="G160" s="102" t="s">
        <v>68</v>
      </c>
      <c r="H160" s="102" t="s">
        <v>69</v>
      </c>
      <c r="I160" s="103"/>
      <c r="J160" s="99">
        <f>J161+J163+J167+J169+J165</f>
        <v>0</v>
      </c>
    </row>
    <row r="161" spans="1:10" ht="31.5" hidden="1">
      <c r="A161" s="45" t="s">
        <v>225</v>
      </c>
      <c r="B161" s="103">
        <v>871</v>
      </c>
      <c r="C161" s="102" t="s">
        <v>72</v>
      </c>
      <c r="D161" s="102" t="s">
        <v>103</v>
      </c>
      <c r="E161" s="102" t="s">
        <v>66</v>
      </c>
      <c r="F161" s="103">
        <v>1</v>
      </c>
      <c r="G161" s="102" t="s">
        <v>68</v>
      </c>
      <c r="H161" s="102" t="s">
        <v>226</v>
      </c>
      <c r="I161" s="103"/>
      <c r="J161" s="99">
        <f>J162</f>
        <v>0</v>
      </c>
    </row>
    <row r="162" spans="1:10" ht="31.5" hidden="1">
      <c r="A162" s="45" t="s">
        <v>75</v>
      </c>
      <c r="B162" s="103">
        <v>871</v>
      </c>
      <c r="C162" s="102" t="s">
        <v>72</v>
      </c>
      <c r="D162" s="102" t="s">
        <v>103</v>
      </c>
      <c r="E162" s="102" t="s">
        <v>66</v>
      </c>
      <c r="F162" s="103">
        <v>1</v>
      </c>
      <c r="G162" s="102" t="s">
        <v>68</v>
      </c>
      <c r="H162" s="102" t="s">
        <v>226</v>
      </c>
      <c r="I162" s="103">
        <v>240</v>
      </c>
      <c r="J162" s="99">
        <f>70000-70000</f>
        <v>0</v>
      </c>
    </row>
    <row r="163" spans="1:10" hidden="1">
      <c r="A163" s="45" t="s">
        <v>227</v>
      </c>
      <c r="B163" s="103">
        <v>871</v>
      </c>
      <c r="C163" s="102" t="s">
        <v>72</v>
      </c>
      <c r="D163" s="102" t="s">
        <v>103</v>
      </c>
      <c r="E163" s="102" t="s">
        <v>66</v>
      </c>
      <c r="F163" s="103">
        <v>1</v>
      </c>
      <c r="G163" s="102" t="s">
        <v>68</v>
      </c>
      <c r="H163" s="102" t="s">
        <v>228</v>
      </c>
      <c r="I163" s="103"/>
      <c r="J163" s="99">
        <f>J164</f>
        <v>0</v>
      </c>
    </row>
    <row r="164" spans="1:10" ht="31.5" hidden="1">
      <c r="A164" s="45" t="s">
        <v>75</v>
      </c>
      <c r="B164" s="103">
        <v>871</v>
      </c>
      <c r="C164" s="102" t="s">
        <v>72</v>
      </c>
      <c r="D164" s="102" t="s">
        <v>103</v>
      </c>
      <c r="E164" s="102" t="s">
        <v>66</v>
      </c>
      <c r="F164" s="103">
        <v>1</v>
      </c>
      <c r="G164" s="102" t="s">
        <v>68</v>
      </c>
      <c r="H164" s="102" t="s">
        <v>228</v>
      </c>
      <c r="I164" s="103">
        <v>240</v>
      </c>
      <c r="J164" s="99"/>
    </row>
    <row r="165" spans="1:10" ht="31.5" hidden="1">
      <c r="A165" s="45" t="s">
        <v>229</v>
      </c>
      <c r="B165" s="103">
        <v>871</v>
      </c>
      <c r="C165" s="102" t="s">
        <v>72</v>
      </c>
      <c r="D165" s="102" t="s">
        <v>103</v>
      </c>
      <c r="E165" s="102" t="s">
        <v>66</v>
      </c>
      <c r="F165" s="103">
        <v>1</v>
      </c>
      <c r="G165" s="102" t="s">
        <v>68</v>
      </c>
      <c r="H165" s="102" t="s">
        <v>230</v>
      </c>
      <c r="I165" s="103"/>
      <c r="J165" s="99">
        <f>J166</f>
        <v>0</v>
      </c>
    </row>
    <row r="166" spans="1:10" ht="31.5" hidden="1">
      <c r="A166" s="45" t="s">
        <v>75</v>
      </c>
      <c r="B166" s="103">
        <v>871</v>
      </c>
      <c r="C166" s="102" t="s">
        <v>72</v>
      </c>
      <c r="D166" s="102" t="s">
        <v>103</v>
      </c>
      <c r="E166" s="102" t="s">
        <v>66</v>
      </c>
      <c r="F166" s="103">
        <v>1</v>
      </c>
      <c r="G166" s="102" t="s">
        <v>68</v>
      </c>
      <c r="H166" s="102" t="s">
        <v>230</v>
      </c>
      <c r="I166" s="103">
        <v>240</v>
      </c>
      <c r="J166" s="99"/>
    </row>
    <row r="167" spans="1:10" ht="31.5" hidden="1">
      <c r="A167" s="45" t="s">
        <v>478</v>
      </c>
      <c r="B167" s="103">
        <v>871</v>
      </c>
      <c r="C167" s="102" t="s">
        <v>72</v>
      </c>
      <c r="D167" s="102" t="s">
        <v>103</v>
      </c>
      <c r="E167" s="102" t="s">
        <v>66</v>
      </c>
      <c r="F167" s="103">
        <v>1</v>
      </c>
      <c r="G167" s="102" t="s">
        <v>68</v>
      </c>
      <c r="H167" s="102" t="s">
        <v>231</v>
      </c>
      <c r="I167" s="103"/>
      <c r="J167" s="99">
        <f>J168</f>
        <v>0</v>
      </c>
    </row>
    <row r="168" spans="1:10" ht="31.5" hidden="1">
      <c r="A168" s="45" t="s">
        <v>75</v>
      </c>
      <c r="B168" s="103">
        <v>871</v>
      </c>
      <c r="C168" s="102" t="s">
        <v>72</v>
      </c>
      <c r="D168" s="102" t="s">
        <v>103</v>
      </c>
      <c r="E168" s="102" t="s">
        <v>66</v>
      </c>
      <c r="F168" s="103">
        <v>1</v>
      </c>
      <c r="G168" s="102" t="s">
        <v>68</v>
      </c>
      <c r="H168" s="102" t="s">
        <v>231</v>
      </c>
      <c r="I168" s="103">
        <v>240</v>
      </c>
      <c r="J168" s="99">
        <f>10000-10000</f>
        <v>0</v>
      </c>
    </row>
    <row r="169" spans="1:10" hidden="1">
      <c r="A169" s="45" t="s">
        <v>232</v>
      </c>
      <c r="B169" s="103">
        <v>871</v>
      </c>
      <c r="C169" s="102" t="s">
        <v>72</v>
      </c>
      <c r="D169" s="102" t="s">
        <v>103</v>
      </c>
      <c r="E169" s="102" t="s">
        <v>66</v>
      </c>
      <c r="F169" s="103">
        <v>1</v>
      </c>
      <c r="G169" s="102" t="s">
        <v>68</v>
      </c>
      <c r="H169" s="102" t="s">
        <v>233</v>
      </c>
      <c r="I169" s="103"/>
      <c r="J169" s="99">
        <f>J170</f>
        <v>0</v>
      </c>
    </row>
    <row r="170" spans="1:10" ht="31.5" hidden="1">
      <c r="A170" s="45" t="s">
        <v>75</v>
      </c>
      <c r="B170" s="103">
        <v>871</v>
      </c>
      <c r="C170" s="102" t="s">
        <v>72</v>
      </c>
      <c r="D170" s="102" t="s">
        <v>103</v>
      </c>
      <c r="E170" s="102" t="s">
        <v>66</v>
      </c>
      <c r="F170" s="103">
        <v>1</v>
      </c>
      <c r="G170" s="102" t="s">
        <v>68</v>
      </c>
      <c r="H170" s="102" t="s">
        <v>233</v>
      </c>
      <c r="I170" s="103">
        <v>240</v>
      </c>
      <c r="J170" s="99">
        <f>100000-100000</f>
        <v>0</v>
      </c>
    </row>
    <row r="171" spans="1:10" ht="31.5">
      <c r="A171" s="45" t="s">
        <v>454</v>
      </c>
      <c r="B171" s="103">
        <v>871</v>
      </c>
      <c r="C171" s="102" t="s">
        <v>72</v>
      </c>
      <c r="D171" s="102" t="s">
        <v>91</v>
      </c>
      <c r="E171" s="102"/>
      <c r="F171" s="103"/>
      <c r="G171" s="102"/>
      <c r="H171" s="102"/>
      <c r="I171" s="103"/>
      <c r="J171" s="99">
        <f>J172+J187+J193</f>
        <v>1616282.57</v>
      </c>
    </row>
    <row r="172" spans="1:10" ht="94.5">
      <c r="A172" s="45" t="s">
        <v>223</v>
      </c>
      <c r="B172" s="103">
        <v>871</v>
      </c>
      <c r="C172" s="102" t="s">
        <v>72</v>
      </c>
      <c r="D172" s="102" t="s">
        <v>91</v>
      </c>
      <c r="E172" s="102" t="s">
        <v>66</v>
      </c>
      <c r="F172" s="103">
        <v>0</v>
      </c>
      <c r="G172" s="102" t="s">
        <v>68</v>
      </c>
      <c r="H172" s="102" t="s">
        <v>69</v>
      </c>
      <c r="I172" s="103"/>
      <c r="J172" s="99">
        <f>J173+J176+J181+J184</f>
        <v>1009582.5700000001</v>
      </c>
    </row>
    <row r="173" spans="1:10" ht="47.25">
      <c r="A173" s="52" t="s">
        <v>234</v>
      </c>
      <c r="B173" s="103">
        <v>871</v>
      </c>
      <c r="C173" s="102" t="s">
        <v>72</v>
      </c>
      <c r="D173" s="102" t="s">
        <v>91</v>
      </c>
      <c r="E173" s="102" t="s">
        <v>66</v>
      </c>
      <c r="F173" s="103">
        <v>2</v>
      </c>
      <c r="G173" s="102" t="s">
        <v>68</v>
      </c>
      <c r="H173" s="102" t="s">
        <v>69</v>
      </c>
      <c r="I173" s="103"/>
      <c r="J173" s="99">
        <f>J174</f>
        <v>180000</v>
      </c>
    </row>
    <row r="174" spans="1:10" ht="31.5">
      <c r="A174" s="52" t="s">
        <v>235</v>
      </c>
      <c r="B174" s="103">
        <v>871</v>
      </c>
      <c r="C174" s="102" t="s">
        <v>72</v>
      </c>
      <c r="D174" s="102" t="s">
        <v>91</v>
      </c>
      <c r="E174" s="102" t="s">
        <v>66</v>
      </c>
      <c r="F174" s="103">
        <v>2</v>
      </c>
      <c r="G174" s="102" t="s">
        <v>68</v>
      </c>
      <c r="H174" s="102" t="s">
        <v>236</v>
      </c>
      <c r="I174" s="103"/>
      <c r="J174" s="99">
        <f>J175</f>
        <v>180000</v>
      </c>
    </row>
    <row r="175" spans="1:10" ht="31.5">
      <c r="A175" s="45" t="s">
        <v>75</v>
      </c>
      <c r="B175" s="103">
        <v>871</v>
      </c>
      <c r="C175" s="102" t="s">
        <v>72</v>
      </c>
      <c r="D175" s="102" t="s">
        <v>91</v>
      </c>
      <c r="E175" s="102" t="s">
        <v>66</v>
      </c>
      <c r="F175" s="103">
        <v>2</v>
      </c>
      <c r="G175" s="102" t="s">
        <v>68</v>
      </c>
      <c r="H175" s="102" t="s">
        <v>236</v>
      </c>
      <c r="I175" s="103">
        <v>240</v>
      </c>
      <c r="J175" s="99">
        <f>10000+170000</f>
        <v>180000</v>
      </c>
    </row>
    <row r="176" spans="1:10" ht="63">
      <c r="A176" s="45" t="s">
        <v>237</v>
      </c>
      <c r="B176" s="103">
        <v>871</v>
      </c>
      <c r="C176" s="102" t="s">
        <v>72</v>
      </c>
      <c r="D176" s="102" t="s">
        <v>91</v>
      </c>
      <c r="E176" s="102" t="s">
        <v>66</v>
      </c>
      <c r="F176" s="103">
        <v>3</v>
      </c>
      <c r="G176" s="102" t="s">
        <v>68</v>
      </c>
      <c r="H176" s="102" t="s">
        <v>69</v>
      </c>
      <c r="I176" s="103"/>
      <c r="J176" s="99">
        <f>J177+J179</f>
        <v>385978.6</v>
      </c>
    </row>
    <row r="177" spans="1:10" ht="31.5">
      <c r="A177" s="45" t="s">
        <v>238</v>
      </c>
      <c r="B177" s="103">
        <v>871</v>
      </c>
      <c r="C177" s="102" t="s">
        <v>72</v>
      </c>
      <c r="D177" s="102" t="s">
        <v>91</v>
      </c>
      <c r="E177" s="102" t="s">
        <v>66</v>
      </c>
      <c r="F177" s="103">
        <v>3</v>
      </c>
      <c r="G177" s="102" t="s">
        <v>68</v>
      </c>
      <c r="H177" s="102" t="s">
        <v>239</v>
      </c>
      <c r="I177" s="103"/>
      <c r="J177" s="99">
        <f>J178</f>
        <v>385978.6</v>
      </c>
    </row>
    <row r="178" spans="1:10" ht="31.5">
      <c r="A178" s="45" t="s">
        <v>75</v>
      </c>
      <c r="B178" s="103">
        <v>871</v>
      </c>
      <c r="C178" s="102" t="s">
        <v>72</v>
      </c>
      <c r="D178" s="102" t="s">
        <v>91</v>
      </c>
      <c r="E178" s="102" t="s">
        <v>66</v>
      </c>
      <c r="F178" s="103">
        <v>3</v>
      </c>
      <c r="G178" s="102" t="s">
        <v>68</v>
      </c>
      <c r="H178" s="102" t="s">
        <v>239</v>
      </c>
      <c r="I178" s="103">
        <v>240</v>
      </c>
      <c r="J178" s="99">
        <v>385978.6</v>
      </c>
    </row>
    <row r="179" spans="1:10" ht="31.5" hidden="1">
      <c r="A179" s="45" t="s">
        <v>240</v>
      </c>
      <c r="B179" s="103">
        <v>871</v>
      </c>
      <c r="C179" s="102" t="s">
        <v>72</v>
      </c>
      <c r="D179" s="102" t="s">
        <v>91</v>
      </c>
      <c r="E179" s="102" t="s">
        <v>66</v>
      </c>
      <c r="F179" s="103">
        <v>3</v>
      </c>
      <c r="G179" s="102" t="s">
        <v>68</v>
      </c>
      <c r="H179" s="102" t="s">
        <v>241</v>
      </c>
      <c r="I179" s="103"/>
      <c r="J179" s="99">
        <f>J180</f>
        <v>0</v>
      </c>
    </row>
    <row r="180" spans="1:10" ht="31.5" hidden="1">
      <c r="A180" s="45" t="s">
        <v>75</v>
      </c>
      <c r="B180" s="103">
        <v>871</v>
      </c>
      <c r="C180" s="102" t="s">
        <v>72</v>
      </c>
      <c r="D180" s="102" t="s">
        <v>91</v>
      </c>
      <c r="E180" s="102" t="s">
        <v>66</v>
      </c>
      <c r="F180" s="103">
        <v>3</v>
      </c>
      <c r="G180" s="102" t="s">
        <v>68</v>
      </c>
      <c r="H180" s="102" t="s">
        <v>241</v>
      </c>
      <c r="I180" s="103">
        <v>240</v>
      </c>
      <c r="J180" s="99"/>
    </row>
    <row r="181" spans="1:10">
      <c r="A181" s="45" t="s">
        <v>245</v>
      </c>
      <c r="B181" s="103">
        <v>871</v>
      </c>
      <c r="C181" s="102" t="s">
        <v>72</v>
      </c>
      <c r="D181" s="102" t="s">
        <v>91</v>
      </c>
      <c r="E181" s="102" t="s">
        <v>66</v>
      </c>
      <c r="F181" s="103">
        <v>4</v>
      </c>
      <c r="G181" s="102" t="s">
        <v>68</v>
      </c>
      <c r="H181" s="102" t="s">
        <v>69</v>
      </c>
      <c r="I181" s="103"/>
      <c r="J181" s="99">
        <f>J182</f>
        <v>110000</v>
      </c>
    </row>
    <row r="182" spans="1:10">
      <c r="A182" s="45" t="s">
        <v>245</v>
      </c>
      <c r="B182" s="103">
        <v>871</v>
      </c>
      <c r="C182" s="102" t="s">
        <v>72</v>
      </c>
      <c r="D182" s="102" t="s">
        <v>91</v>
      </c>
      <c r="E182" s="102" t="s">
        <v>66</v>
      </c>
      <c r="F182" s="103">
        <v>4</v>
      </c>
      <c r="G182" s="102" t="s">
        <v>68</v>
      </c>
      <c r="H182" s="102" t="s">
        <v>246</v>
      </c>
      <c r="I182" s="103"/>
      <c r="J182" s="99">
        <f>J183</f>
        <v>110000</v>
      </c>
    </row>
    <row r="183" spans="1:10" ht="31.5">
      <c r="A183" s="45" t="s">
        <v>75</v>
      </c>
      <c r="B183" s="103">
        <v>871</v>
      </c>
      <c r="C183" s="102" t="s">
        <v>72</v>
      </c>
      <c r="D183" s="102" t="s">
        <v>91</v>
      </c>
      <c r="E183" s="102" t="s">
        <v>66</v>
      </c>
      <c r="F183" s="103">
        <v>4</v>
      </c>
      <c r="G183" s="102" t="s">
        <v>68</v>
      </c>
      <c r="H183" s="102" t="s">
        <v>246</v>
      </c>
      <c r="I183" s="103">
        <v>240</v>
      </c>
      <c r="J183" s="99">
        <v>110000</v>
      </c>
    </row>
    <row r="184" spans="1:10" ht="31.5">
      <c r="A184" s="45" t="s">
        <v>455</v>
      </c>
      <c r="B184" s="114">
        <v>871</v>
      </c>
      <c r="C184" s="113" t="s">
        <v>72</v>
      </c>
      <c r="D184" s="113" t="s">
        <v>91</v>
      </c>
      <c r="E184" s="113" t="s">
        <v>66</v>
      </c>
      <c r="F184" s="114">
        <v>5</v>
      </c>
      <c r="G184" s="113" t="s">
        <v>68</v>
      </c>
      <c r="H184" s="113" t="s">
        <v>69</v>
      </c>
      <c r="I184" s="114"/>
      <c r="J184" s="99">
        <f>J185</f>
        <v>333603.97000000003</v>
      </c>
    </row>
    <row r="185" spans="1:10">
      <c r="A185" s="45" t="s">
        <v>456</v>
      </c>
      <c r="B185" s="114">
        <v>871</v>
      </c>
      <c r="C185" s="113" t="s">
        <v>72</v>
      </c>
      <c r="D185" s="113" t="s">
        <v>91</v>
      </c>
      <c r="E185" s="113" t="s">
        <v>66</v>
      </c>
      <c r="F185" s="114">
        <v>5</v>
      </c>
      <c r="G185" s="113" t="s">
        <v>68</v>
      </c>
      <c r="H185" s="113" t="s">
        <v>457</v>
      </c>
      <c r="I185" s="114"/>
      <c r="J185" s="99">
        <f>J186</f>
        <v>333603.97000000003</v>
      </c>
    </row>
    <row r="186" spans="1:10" ht="31.5">
      <c r="A186" s="45" t="s">
        <v>75</v>
      </c>
      <c r="B186" s="114">
        <v>871</v>
      </c>
      <c r="C186" s="113" t="s">
        <v>72</v>
      </c>
      <c r="D186" s="113" t="s">
        <v>91</v>
      </c>
      <c r="E186" s="113" t="s">
        <v>66</v>
      </c>
      <c r="F186" s="114">
        <v>5</v>
      </c>
      <c r="G186" s="113" t="s">
        <v>68</v>
      </c>
      <c r="H186" s="113" t="s">
        <v>457</v>
      </c>
      <c r="I186" s="114">
        <v>240</v>
      </c>
      <c r="J186" s="99">
        <f>823480.39-489876.42</f>
        <v>333603.97000000003</v>
      </c>
    </row>
    <row r="187" spans="1:10" ht="31.5">
      <c r="A187" s="45" t="s">
        <v>242</v>
      </c>
      <c r="B187" s="103">
        <v>871</v>
      </c>
      <c r="C187" s="102" t="s">
        <v>72</v>
      </c>
      <c r="D187" s="102" t="s">
        <v>91</v>
      </c>
      <c r="E187" s="102">
        <v>97</v>
      </c>
      <c r="F187" s="103">
        <v>0</v>
      </c>
      <c r="G187" s="102" t="s">
        <v>68</v>
      </c>
      <c r="H187" s="102" t="s">
        <v>69</v>
      </c>
      <c r="I187" s="103"/>
      <c r="J187" s="99">
        <f>J188</f>
        <v>579700</v>
      </c>
    </row>
    <row r="188" spans="1:10" ht="63">
      <c r="A188" s="45" t="s">
        <v>158</v>
      </c>
      <c r="B188" s="103">
        <v>871</v>
      </c>
      <c r="C188" s="102" t="s">
        <v>72</v>
      </c>
      <c r="D188" s="102" t="s">
        <v>91</v>
      </c>
      <c r="E188" s="102">
        <v>97</v>
      </c>
      <c r="F188" s="103">
        <v>2</v>
      </c>
      <c r="G188" s="102" t="s">
        <v>68</v>
      </c>
      <c r="H188" s="102" t="s">
        <v>69</v>
      </c>
      <c r="I188" s="103"/>
      <c r="J188" s="99">
        <f>J189+J191</f>
        <v>579700</v>
      </c>
    </row>
    <row r="189" spans="1:10" ht="63">
      <c r="A189" s="45" t="s">
        <v>243</v>
      </c>
      <c r="B189" s="103">
        <v>871</v>
      </c>
      <c r="C189" s="102" t="s">
        <v>72</v>
      </c>
      <c r="D189" s="102" t="s">
        <v>91</v>
      </c>
      <c r="E189" s="102" t="s">
        <v>160</v>
      </c>
      <c r="F189" s="103">
        <v>2</v>
      </c>
      <c r="G189" s="102" t="s">
        <v>68</v>
      </c>
      <c r="H189" s="102" t="s">
        <v>244</v>
      </c>
      <c r="I189" s="103"/>
      <c r="J189" s="99">
        <f>J190</f>
        <v>34300</v>
      </c>
    </row>
    <row r="190" spans="1:10">
      <c r="A190" s="48" t="s">
        <v>163</v>
      </c>
      <c r="B190" s="103">
        <v>871</v>
      </c>
      <c r="C190" s="102" t="s">
        <v>72</v>
      </c>
      <c r="D190" s="102" t="s">
        <v>91</v>
      </c>
      <c r="E190" s="102" t="s">
        <v>160</v>
      </c>
      <c r="F190" s="103">
        <v>2</v>
      </c>
      <c r="G190" s="102" t="s">
        <v>68</v>
      </c>
      <c r="H190" s="102" t="s">
        <v>244</v>
      </c>
      <c r="I190" s="103">
        <v>540</v>
      </c>
      <c r="J190" s="99">
        <v>34300</v>
      </c>
    </row>
    <row r="191" spans="1:10" ht="141.75">
      <c r="A191" s="45" t="s">
        <v>458</v>
      </c>
      <c r="B191" s="103">
        <v>871</v>
      </c>
      <c r="C191" s="102" t="s">
        <v>72</v>
      </c>
      <c r="D191" s="102" t="s">
        <v>91</v>
      </c>
      <c r="E191" s="102" t="s">
        <v>160</v>
      </c>
      <c r="F191" s="103">
        <v>2</v>
      </c>
      <c r="G191" s="102" t="s">
        <v>68</v>
      </c>
      <c r="H191" s="102" t="s">
        <v>459</v>
      </c>
      <c r="I191" s="103"/>
      <c r="J191" s="99">
        <f>J192</f>
        <v>545400</v>
      </c>
    </row>
    <row r="192" spans="1:10">
      <c r="A192" s="48" t="s">
        <v>163</v>
      </c>
      <c r="B192" s="103">
        <v>871</v>
      </c>
      <c r="C192" s="102" t="s">
        <v>72</v>
      </c>
      <c r="D192" s="102" t="s">
        <v>91</v>
      </c>
      <c r="E192" s="102" t="s">
        <v>160</v>
      </c>
      <c r="F192" s="103">
        <v>2</v>
      </c>
      <c r="G192" s="102" t="s">
        <v>68</v>
      </c>
      <c r="H192" s="102" t="s">
        <v>459</v>
      </c>
      <c r="I192" s="103">
        <v>540</v>
      </c>
      <c r="J192" s="99">
        <v>545400</v>
      </c>
    </row>
    <row r="193" spans="1:10">
      <c r="A193" s="45" t="s">
        <v>80</v>
      </c>
      <c r="B193" s="121">
        <v>871</v>
      </c>
      <c r="C193" s="120" t="s">
        <v>72</v>
      </c>
      <c r="D193" s="120" t="s">
        <v>91</v>
      </c>
      <c r="E193" s="120" t="s">
        <v>81</v>
      </c>
      <c r="F193" s="121">
        <v>9</v>
      </c>
      <c r="G193" s="120" t="s">
        <v>68</v>
      </c>
      <c r="H193" s="120" t="s">
        <v>69</v>
      </c>
      <c r="I193" s="121"/>
      <c r="J193" s="99">
        <f>J194</f>
        <v>27000</v>
      </c>
    </row>
    <row r="194" spans="1:10">
      <c r="A194" s="45" t="s">
        <v>218</v>
      </c>
      <c r="B194" s="121">
        <v>871</v>
      </c>
      <c r="C194" s="120" t="s">
        <v>72</v>
      </c>
      <c r="D194" s="120" t="s">
        <v>91</v>
      </c>
      <c r="E194" s="120" t="s">
        <v>81</v>
      </c>
      <c r="F194" s="121">
        <v>9</v>
      </c>
      <c r="G194" s="120" t="s">
        <v>68</v>
      </c>
      <c r="H194" s="120" t="s">
        <v>69</v>
      </c>
      <c r="I194" s="121"/>
      <c r="J194" s="99">
        <f>J195</f>
        <v>27000</v>
      </c>
    </row>
    <row r="195" spans="1:10" ht="63">
      <c r="A195" s="45" t="s">
        <v>493</v>
      </c>
      <c r="B195" s="121">
        <v>871</v>
      </c>
      <c r="C195" s="120" t="s">
        <v>72</v>
      </c>
      <c r="D195" s="120" t="s">
        <v>91</v>
      </c>
      <c r="E195" s="120" t="s">
        <v>81</v>
      </c>
      <c r="F195" s="121">
        <v>9</v>
      </c>
      <c r="G195" s="120" t="s">
        <v>68</v>
      </c>
      <c r="H195" s="120" t="s">
        <v>494</v>
      </c>
      <c r="I195" s="121"/>
      <c r="J195" s="99">
        <f>J196</f>
        <v>27000</v>
      </c>
    </row>
    <row r="196" spans="1:10" ht="31.5">
      <c r="A196" s="45" t="s">
        <v>75</v>
      </c>
      <c r="B196" s="121">
        <v>871</v>
      </c>
      <c r="C196" s="120" t="s">
        <v>72</v>
      </c>
      <c r="D196" s="120" t="s">
        <v>91</v>
      </c>
      <c r="E196" s="120" t="s">
        <v>81</v>
      </c>
      <c r="F196" s="121">
        <v>9</v>
      </c>
      <c r="G196" s="120" t="s">
        <v>68</v>
      </c>
      <c r="H196" s="120" t="s">
        <v>494</v>
      </c>
      <c r="I196" s="121">
        <v>240</v>
      </c>
      <c r="J196" s="99">
        <v>27000</v>
      </c>
    </row>
    <row r="197" spans="1:10" ht="31.5" hidden="1">
      <c r="A197" s="45" t="s">
        <v>112</v>
      </c>
      <c r="B197" s="102" t="s">
        <v>54</v>
      </c>
      <c r="C197" s="102" t="s">
        <v>72</v>
      </c>
      <c r="D197" s="102" t="s">
        <v>113</v>
      </c>
      <c r="E197" s="102"/>
      <c r="F197" s="103"/>
      <c r="G197" s="102"/>
      <c r="H197" s="102"/>
      <c r="I197" s="103"/>
      <c r="J197" s="99">
        <f>J198</f>
        <v>0</v>
      </c>
    </row>
    <row r="198" spans="1:10" ht="47.25" hidden="1">
      <c r="A198" s="45" t="s">
        <v>247</v>
      </c>
      <c r="B198" s="102" t="s">
        <v>54</v>
      </c>
      <c r="C198" s="102" t="s">
        <v>72</v>
      </c>
      <c r="D198" s="102" t="s">
        <v>113</v>
      </c>
      <c r="E198" s="102" t="s">
        <v>98</v>
      </c>
      <c r="F198" s="103">
        <v>0</v>
      </c>
      <c r="G198" s="102" t="s">
        <v>68</v>
      </c>
      <c r="H198" s="102" t="s">
        <v>69</v>
      </c>
      <c r="I198" s="103"/>
      <c r="J198" s="99">
        <f>J199</f>
        <v>0</v>
      </c>
    </row>
    <row r="199" spans="1:10" hidden="1">
      <c r="A199" s="45" t="s">
        <v>248</v>
      </c>
      <c r="B199" s="102" t="s">
        <v>54</v>
      </c>
      <c r="C199" s="102" t="s">
        <v>72</v>
      </c>
      <c r="D199" s="102" t="s">
        <v>113</v>
      </c>
      <c r="E199" s="102" t="s">
        <v>98</v>
      </c>
      <c r="F199" s="103">
        <v>0</v>
      </c>
      <c r="G199" s="102" t="s">
        <v>68</v>
      </c>
      <c r="H199" s="102" t="s">
        <v>249</v>
      </c>
      <c r="I199" s="103"/>
      <c r="J199" s="99">
        <f>J200</f>
        <v>0</v>
      </c>
    </row>
    <row r="200" spans="1:10" ht="31.5" hidden="1">
      <c r="A200" s="45" t="s">
        <v>75</v>
      </c>
      <c r="B200" s="103">
        <v>871</v>
      </c>
      <c r="C200" s="102" t="s">
        <v>72</v>
      </c>
      <c r="D200" s="102" t="s">
        <v>113</v>
      </c>
      <c r="E200" s="102" t="s">
        <v>98</v>
      </c>
      <c r="F200" s="103">
        <v>0</v>
      </c>
      <c r="G200" s="102" t="s">
        <v>68</v>
      </c>
      <c r="H200" s="102" t="s">
        <v>249</v>
      </c>
      <c r="I200" s="103">
        <v>240</v>
      </c>
      <c r="J200" s="99"/>
    </row>
    <row r="201" spans="1:10">
      <c r="A201" s="50" t="s">
        <v>114</v>
      </c>
      <c r="B201" s="103">
        <v>871</v>
      </c>
      <c r="C201" s="102" t="s">
        <v>84</v>
      </c>
      <c r="D201" s="103" t="s">
        <v>22</v>
      </c>
      <c r="E201" s="102"/>
      <c r="F201" s="103"/>
      <c r="G201" s="102"/>
      <c r="H201" s="102"/>
      <c r="I201" s="103"/>
      <c r="J201" s="99">
        <f>J202+J226+J231</f>
        <v>68120676.690000013</v>
      </c>
    </row>
    <row r="202" spans="1:10">
      <c r="A202" s="44" t="s">
        <v>117</v>
      </c>
      <c r="B202" s="102" t="s">
        <v>54</v>
      </c>
      <c r="C202" s="102" t="s">
        <v>84</v>
      </c>
      <c r="D202" s="102" t="s">
        <v>103</v>
      </c>
      <c r="E202" s="102"/>
      <c r="F202" s="103"/>
      <c r="G202" s="102"/>
      <c r="H202" s="102"/>
      <c r="I202" s="103"/>
      <c r="J202" s="99">
        <f>J203+J222</f>
        <v>67994763.690000013</v>
      </c>
    </row>
    <row r="203" spans="1:10" ht="47.25">
      <c r="A203" s="44" t="s">
        <v>250</v>
      </c>
      <c r="B203" s="102" t="s">
        <v>54</v>
      </c>
      <c r="C203" s="102" t="s">
        <v>84</v>
      </c>
      <c r="D203" s="102" t="s">
        <v>103</v>
      </c>
      <c r="E203" s="102" t="s">
        <v>72</v>
      </c>
      <c r="F203" s="103">
        <v>0</v>
      </c>
      <c r="G203" s="102" t="s">
        <v>68</v>
      </c>
      <c r="H203" s="102" t="s">
        <v>69</v>
      </c>
      <c r="I203" s="103"/>
      <c r="J203" s="99">
        <f>J204</f>
        <v>67864693.540000007</v>
      </c>
    </row>
    <row r="204" spans="1:10" ht="47.25">
      <c r="A204" s="45" t="s">
        <v>251</v>
      </c>
      <c r="B204" s="102" t="s">
        <v>54</v>
      </c>
      <c r="C204" s="102" t="s">
        <v>84</v>
      </c>
      <c r="D204" s="102" t="s">
        <v>103</v>
      </c>
      <c r="E204" s="102" t="s">
        <v>72</v>
      </c>
      <c r="F204" s="103">
        <v>1</v>
      </c>
      <c r="G204" s="102" t="s">
        <v>68</v>
      </c>
      <c r="H204" s="102" t="s">
        <v>69</v>
      </c>
      <c r="I204" s="103"/>
      <c r="J204" s="99">
        <f>J205+J208+J210+J212+J214+J218+J220+J216</f>
        <v>67864693.540000007</v>
      </c>
    </row>
    <row r="205" spans="1:10">
      <c r="A205" s="45" t="s">
        <v>252</v>
      </c>
      <c r="B205" s="102" t="s">
        <v>54</v>
      </c>
      <c r="C205" s="102" t="s">
        <v>84</v>
      </c>
      <c r="D205" s="102" t="s">
        <v>103</v>
      </c>
      <c r="E205" s="102" t="s">
        <v>72</v>
      </c>
      <c r="F205" s="103">
        <v>1</v>
      </c>
      <c r="G205" s="102" t="s">
        <v>68</v>
      </c>
      <c r="H205" s="102" t="s">
        <v>253</v>
      </c>
      <c r="I205" s="103"/>
      <c r="J205" s="99">
        <f>J206+J207</f>
        <v>55653251.49000001</v>
      </c>
    </row>
    <row r="206" spans="1:10" ht="31.5">
      <c r="A206" s="45" t="s">
        <v>75</v>
      </c>
      <c r="B206" s="102" t="s">
        <v>54</v>
      </c>
      <c r="C206" s="102" t="s">
        <v>84</v>
      </c>
      <c r="D206" s="102" t="s">
        <v>103</v>
      </c>
      <c r="E206" s="102" t="s">
        <v>72</v>
      </c>
      <c r="F206" s="103">
        <v>1</v>
      </c>
      <c r="G206" s="102" t="s">
        <v>68</v>
      </c>
      <c r="H206" s="102" t="s">
        <v>253</v>
      </c>
      <c r="I206" s="103">
        <v>240</v>
      </c>
      <c r="J206" s="99">
        <f>16174234.22+273525+2890803.04+3025620.73+2765327.1-542221-130070.15</f>
        <v>24457218.940000005</v>
      </c>
    </row>
    <row r="207" spans="1:10">
      <c r="A207" s="45" t="s">
        <v>102</v>
      </c>
      <c r="B207" s="102" t="s">
        <v>54</v>
      </c>
      <c r="C207" s="102" t="s">
        <v>84</v>
      </c>
      <c r="D207" s="102" t="s">
        <v>103</v>
      </c>
      <c r="E207" s="102" t="s">
        <v>72</v>
      </c>
      <c r="F207" s="103">
        <v>1</v>
      </c>
      <c r="G207" s="102" t="s">
        <v>68</v>
      </c>
      <c r="H207" s="102" t="s">
        <v>253</v>
      </c>
      <c r="I207" s="103">
        <v>410</v>
      </c>
      <c r="J207" s="99">
        <f>31196032.55</f>
        <v>31196032.550000001</v>
      </c>
    </row>
    <row r="208" spans="1:10" hidden="1">
      <c r="A208" s="45" t="s">
        <v>254</v>
      </c>
      <c r="B208" s="102" t="s">
        <v>54</v>
      </c>
      <c r="C208" s="102" t="s">
        <v>84</v>
      </c>
      <c r="D208" s="102" t="s">
        <v>103</v>
      </c>
      <c r="E208" s="102" t="s">
        <v>72</v>
      </c>
      <c r="F208" s="103">
        <v>1</v>
      </c>
      <c r="G208" s="102" t="s">
        <v>68</v>
      </c>
      <c r="H208" s="102" t="s">
        <v>255</v>
      </c>
      <c r="I208" s="103"/>
      <c r="J208" s="99">
        <f>J209</f>
        <v>0</v>
      </c>
    </row>
    <row r="209" spans="1:10" ht="31.5" hidden="1">
      <c r="A209" s="45" t="s">
        <v>75</v>
      </c>
      <c r="B209" s="102" t="s">
        <v>54</v>
      </c>
      <c r="C209" s="102" t="s">
        <v>84</v>
      </c>
      <c r="D209" s="102" t="s">
        <v>103</v>
      </c>
      <c r="E209" s="102" t="s">
        <v>72</v>
      </c>
      <c r="F209" s="103">
        <v>1</v>
      </c>
      <c r="G209" s="102" t="s">
        <v>68</v>
      </c>
      <c r="H209" s="102" t="s">
        <v>255</v>
      </c>
      <c r="I209" s="103">
        <v>240</v>
      </c>
      <c r="J209" s="99"/>
    </row>
    <row r="210" spans="1:10" hidden="1">
      <c r="A210" s="45" t="s">
        <v>256</v>
      </c>
      <c r="B210" s="103">
        <v>871</v>
      </c>
      <c r="C210" s="102" t="s">
        <v>84</v>
      </c>
      <c r="D210" s="102" t="s">
        <v>103</v>
      </c>
      <c r="E210" s="102" t="s">
        <v>72</v>
      </c>
      <c r="F210" s="103">
        <v>1</v>
      </c>
      <c r="G210" s="102" t="s">
        <v>68</v>
      </c>
      <c r="H210" s="102" t="s">
        <v>257</v>
      </c>
      <c r="I210" s="103"/>
      <c r="J210" s="99">
        <f>J211</f>
        <v>0</v>
      </c>
    </row>
    <row r="211" spans="1:10" hidden="1">
      <c r="A211" s="45" t="s">
        <v>102</v>
      </c>
      <c r="B211" s="103">
        <v>871</v>
      </c>
      <c r="C211" s="102" t="s">
        <v>84</v>
      </c>
      <c r="D211" s="102" t="s">
        <v>103</v>
      </c>
      <c r="E211" s="102" t="s">
        <v>72</v>
      </c>
      <c r="F211" s="103">
        <v>1</v>
      </c>
      <c r="G211" s="102" t="s">
        <v>68</v>
      </c>
      <c r="H211" s="102" t="s">
        <v>257</v>
      </c>
      <c r="I211" s="103">
        <v>410</v>
      </c>
      <c r="J211" s="99"/>
    </row>
    <row r="212" spans="1:10" ht="31.5">
      <c r="A212" s="45" t="s">
        <v>258</v>
      </c>
      <c r="B212" s="103">
        <v>871</v>
      </c>
      <c r="C212" s="102" t="s">
        <v>84</v>
      </c>
      <c r="D212" s="102" t="s">
        <v>103</v>
      </c>
      <c r="E212" s="102" t="s">
        <v>72</v>
      </c>
      <c r="F212" s="103">
        <v>1</v>
      </c>
      <c r="G212" s="102" t="s">
        <v>68</v>
      </c>
      <c r="H212" s="102" t="s">
        <v>259</v>
      </c>
      <c r="I212" s="103"/>
      <c r="J212" s="99">
        <f>J213</f>
        <v>50000</v>
      </c>
    </row>
    <row r="213" spans="1:10" ht="31.5">
      <c r="A213" s="45" t="s">
        <v>75</v>
      </c>
      <c r="B213" s="103">
        <v>871</v>
      </c>
      <c r="C213" s="102" t="s">
        <v>84</v>
      </c>
      <c r="D213" s="102" t="s">
        <v>103</v>
      </c>
      <c r="E213" s="102" t="s">
        <v>72</v>
      </c>
      <c r="F213" s="103">
        <v>1</v>
      </c>
      <c r="G213" s="102" t="s">
        <v>68</v>
      </c>
      <c r="H213" s="102" t="s">
        <v>259</v>
      </c>
      <c r="I213" s="103">
        <v>240</v>
      </c>
      <c r="J213" s="99">
        <v>50000</v>
      </c>
    </row>
    <row r="214" spans="1:10" hidden="1">
      <c r="A214" s="45" t="s">
        <v>460</v>
      </c>
      <c r="B214" s="103">
        <v>871</v>
      </c>
      <c r="C214" s="102" t="s">
        <v>84</v>
      </c>
      <c r="D214" s="102" t="s">
        <v>103</v>
      </c>
      <c r="E214" s="102" t="s">
        <v>72</v>
      </c>
      <c r="F214" s="103">
        <v>1</v>
      </c>
      <c r="G214" s="102" t="s">
        <v>68</v>
      </c>
      <c r="H214" s="102" t="s">
        <v>461</v>
      </c>
      <c r="I214" s="103"/>
      <c r="J214" s="99">
        <f>J215</f>
        <v>0</v>
      </c>
    </row>
    <row r="215" spans="1:10" hidden="1">
      <c r="A215" s="45" t="s">
        <v>102</v>
      </c>
      <c r="B215" s="103">
        <v>871</v>
      </c>
      <c r="C215" s="102" t="s">
        <v>84</v>
      </c>
      <c r="D215" s="102" t="s">
        <v>103</v>
      </c>
      <c r="E215" s="102" t="s">
        <v>72</v>
      </c>
      <c r="F215" s="103">
        <v>1</v>
      </c>
      <c r="G215" s="102" t="s">
        <v>68</v>
      </c>
      <c r="H215" s="102" t="s">
        <v>461</v>
      </c>
      <c r="I215" s="103">
        <v>410</v>
      </c>
      <c r="J215" s="99">
        <v>0</v>
      </c>
    </row>
    <row r="216" spans="1:10">
      <c r="A216" s="45" t="s">
        <v>260</v>
      </c>
      <c r="B216" s="103">
        <v>871</v>
      </c>
      <c r="C216" s="102" t="s">
        <v>84</v>
      </c>
      <c r="D216" s="102" t="s">
        <v>103</v>
      </c>
      <c r="E216" s="102" t="s">
        <v>72</v>
      </c>
      <c r="F216" s="103">
        <v>1</v>
      </c>
      <c r="G216" s="102" t="s">
        <v>68</v>
      </c>
      <c r="H216" s="102" t="s">
        <v>261</v>
      </c>
      <c r="I216" s="103"/>
      <c r="J216" s="99">
        <f>J217</f>
        <v>9020442.1999999993</v>
      </c>
    </row>
    <row r="217" spans="1:10" ht="31.5">
      <c r="A217" s="45" t="s">
        <v>75</v>
      </c>
      <c r="B217" s="103">
        <v>871</v>
      </c>
      <c r="C217" s="102" t="s">
        <v>84</v>
      </c>
      <c r="D217" s="102" t="s">
        <v>103</v>
      </c>
      <c r="E217" s="102" t="s">
        <v>72</v>
      </c>
      <c r="F217" s="103">
        <v>1</v>
      </c>
      <c r="G217" s="102" t="s">
        <v>68</v>
      </c>
      <c r="H217" s="102" t="s">
        <v>261</v>
      </c>
      <c r="I217" s="103">
        <v>240</v>
      </c>
      <c r="J217" s="99">
        <f>7163888.2+1856554</f>
        <v>9020442.1999999993</v>
      </c>
    </row>
    <row r="218" spans="1:10" hidden="1">
      <c r="A218" s="45" t="s">
        <v>262</v>
      </c>
      <c r="B218" s="103">
        <v>871</v>
      </c>
      <c r="C218" s="102" t="s">
        <v>84</v>
      </c>
      <c r="D218" s="102" t="s">
        <v>103</v>
      </c>
      <c r="E218" s="102" t="s">
        <v>72</v>
      </c>
      <c r="F218" s="103">
        <v>1</v>
      </c>
      <c r="G218" s="102" t="s">
        <v>68</v>
      </c>
      <c r="H218" s="102" t="s">
        <v>263</v>
      </c>
      <c r="I218" s="103"/>
      <c r="J218" s="99">
        <f>J219</f>
        <v>0</v>
      </c>
    </row>
    <row r="219" spans="1:10" hidden="1">
      <c r="A219" s="45" t="s">
        <v>102</v>
      </c>
      <c r="B219" s="103">
        <v>871</v>
      </c>
      <c r="C219" s="102" t="s">
        <v>84</v>
      </c>
      <c r="D219" s="102" t="s">
        <v>103</v>
      </c>
      <c r="E219" s="102" t="s">
        <v>72</v>
      </c>
      <c r="F219" s="103">
        <v>1</v>
      </c>
      <c r="G219" s="102" t="s">
        <v>68</v>
      </c>
      <c r="H219" s="102" t="s">
        <v>263</v>
      </c>
      <c r="I219" s="103">
        <v>410</v>
      </c>
      <c r="J219" s="99"/>
    </row>
    <row r="220" spans="1:10" ht="31.5">
      <c r="A220" s="45" t="s">
        <v>264</v>
      </c>
      <c r="B220" s="103">
        <v>871</v>
      </c>
      <c r="C220" s="102" t="s">
        <v>84</v>
      </c>
      <c r="D220" s="102" t="s">
        <v>103</v>
      </c>
      <c r="E220" s="102" t="s">
        <v>72</v>
      </c>
      <c r="F220" s="103">
        <v>1</v>
      </c>
      <c r="G220" s="102" t="s">
        <v>68</v>
      </c>
      <c r="H220" s="102" t="s">
        <v>265</v>
      </c>
      <c r="I220" s="103"/>
      <c r="J220" s="99">
        <f>J221</f>
        <v>3140999.8500000006</v>
      </c>
    </row>
    <row r="221" spans="1:10" ht="31.5">
      <c r="A221" s="45" t="s">
        <v>75</v>
      </c>
      <c r="B221" s="103">
        <v>871</v>
      </c>
      <c r="C221" s="102" t="s">
        <v>84</v>
      </c>
      <c r="D221" s="102" t="s">
        <v>103</v>
      </c>
      <c r="E221" s="102" t="s">
        <v>72</v>
      </c>
      <c r="F221" s="103">
        <v>1</v>
      </c>
      <c r="G221" s="102" t="s">
        <v>68</v>
      </c>
      <c r="H221" s="102" t="s">
        <v>265</v>
      </c>
      <c r="I221" s="103">
        <v>240</v>
      </c>
      <c r="J221" s="99">
        <f>6379810.48+508546.41-856554-2890803.04</f>
        <v>3140999.8500000006</v>
      </c>
    </row>
    <row r="222" spans="1:10">
      <c r="A222" s="45" t="s">
        <v>163</v>
      </c>
      <c r="B222" s="131" t="s">
        <v>54</v>
      </c>
      <c r="C222" s="131" t="s">
        <v>84</v>
      </c>
      <c r="D222" s="131" t="s">
        <v>103</v>
      </c>
      <c r="E222" s="131" t="s">
        <v>160</v>
      </c>
      <c r="F222" s="131" t="s">
        <v>67</v>
      </c>
      <c r="G222" s="131" t="s">
        <v>68</v>
      </c>
      <c r="H222" s="131" t="s">
        <v>69</v>
      </c>
      <c r="I222" s="131"/>
      <c r="J222" s="99">
        <f>J223</f>
        <v>130070.15</v>
      </c>
    </row>
    <row r="223" spans="1:10" ht="63">
      <c r="A223" s="45" t="s">
        <v>158</v>
      </c>
      <c r="B223" s="131" t="s">
        <v>54</v>
      </c>
      <c r="C223" s="131" t="s">
        <v>84</v>
      </c>
      <c r="D223" s="131" t="s">
        <v>103</v>
      </c>
      <c r="E223" s="131" t="s">
        <v>160</v>
      </c>
      <c r="F223" s="131" t="s">
        <v>73</v>
      </c>
      <c r="G223" s="131" t="s">
        <v>68</v>
      </c>
      <c r="H223" s="131" t="s">
        <v>69</v>
      </c>
      <c r="I223" s="131"/>
      <c r="J223" s="99">
        <f>J224</f>
        <v>130070.15</v>
      </c>
    </row>
    <row r="224" spans="1:10" ht="47.25">
      <c r="A224" s="45" t="s">
        <v>516</v>
      </c>
      <c r="B224" s="132">
        <v>871</v>
      </c>
      <c r="C224" s="131" t="s">
        <v>84</v>
      </c>
      <c r="D224" s="131" t="s">
        <v>103</v>
      </c>
      <c r="E224" s="131">
        <v>97</v>
      </c>
      <c r="F224" s="132">
        <v>2</v>
      </c>
      <c r="G224" s="131" t="s">
        <v>68</v>
      </c>
      <c r="H224" s="131" t="s">
        <v>515</v>
      </c>
      <c r="I224" s="132"/>
      <c r="J224" s="99">
        <f>J225</f>
        <v>130070.15</v>
      </c>
    </row>
    <row r="225" spans="1:10">
      <c r="A225" s="49" t="s">
        <v>163</v>
      </c>
      <c r="B225" s="132">
        <v>871</v>
      </c>
      <c r="C225" s="131" t="s">
        <v>84</v>
      </c>
      <c r="D225" s="131" t="s">
        <v>103</v>
      </c>
      <c r="E225" s="131">
        <v>97</v>
      </c>
      <c r="F225" s="132">
        <v>2</v>
      </c>
      <c r="G225" s="131" t="s">
        <v>68</v>
      </c>
      <c r="H225" s="131" t="s">
        <v>515</v>
      </c>
      <c r="I225" s="132">
        <v>540</v>
      </c>
      <c r="J225" s="99">
        <v>130070.15</v>
      </c>
    </row>
    <row r="226" spans="1:10">
      <c r="A226" s="45" t="s">
        <v>118</v>
      </c>
      <c r="B226" s="103">
        <v>871</v>
      </c>
      <c r="C226" s="102" t="s">
        <v>84</v>
      </c>
      <c r="D226" s="102" t="s">
        <v>91</v>
      </c>
      <c r="E226" s="102"/>
      <c r="F226" s="102"/>
      <c r="G226" s="102"/>
      <c r="H226" s="102"/>
      <c r="I226" s="103" t="s">
        <v>141</v>
      </c>
      <c r="J226" s="99">
        <f>J227</f>
        <v>95913</v>
      </c>
    </row>
    <row r="227" spans="1:10">
      <c r="A227" s="45" t="s">
        <v>80</v>
      </c>
      <c r="B227" s="103">
        <v>871</v>
      </c>
      <c r="C227" s="102" t="s">
        <v>84</v>
      </c>
      <c r="D227" s="102" t="s">
        <v>91</v>
      </c>
      <c r="E227" s="102" t="s">
        <v>81</v>
      </c>
      <c r="F227" s="103">
        <v>0</v>
      </c>
      <c r="G227" s="102" t="s">
        <v>68</v>
      </c>
      <c r="H227" s="102" t="s">
        <v>69</v>
      </c>
      <c r="I227" s="103"/>
      <c r="J227" s="99">
        <f>J228</f>
        <v>95913</v>
      </c>
    </row>
    <row r="228" spans="1:10">
      <c r="A228" s="45" t="s">
        <v>218</v>
      </c>
      <c r="B228" s="102" t="s">
        <v>54</v>
      </c>
      <c r="C228" s="102" t="s">
        <v>84</v>
      </c>
      <c r="D228" s="102" t="s">
        <v>91</v>
      </c>
      <c r="E228" s="102" t="s">
        <v>81</v>
      </c>
      <c r="F228" s="103">
        <v>9</v>
      </c>
      <c r="G228" s="102" t="s">
        <v>68</v>
      </c>
      <c r="H228" s="102" t="s">
        <v>69</v>
      </c>
      <c r="I228" s="103"/>
      <c r="J228" s="99">
        <f>J229</f>
        <v>95913</v>
      </c>
    </row>
    <row r="229" spans="1:10" ht="31.5">
      <c r="A229" s="45" t="s">
        <v>266</v>
      </c>
      <c r="B229" s="102" t="s">
        <v>54</v>
      </c>
      <c r="C229" s="102" t="s">
        <v>84</v>
      </c>
      <c r="D229" s="102" t="s">
        <v>91</v>
      </c>
      <c r="E229" s="102" t="s">
        <v>81</v>
      </c>
      <c r="F229" s="103">
        <v>9</v>
      </c>
      <c r="G229" s="102" t="s">
        <v>68</v>
      </c>
      <c r="H229" s="102" t="s">
        <v>119</v>
      </c>
      <c r="I229" s="103"/>
      <c r="J229" s="99">
        <f>J230</f>
        <v>95913</v>
      </c>
    </row>
    <row r="230" spans="1:10" ht="31.5">
      <c r="A230" s="45" t="s">
        <v>75</v>
      </c>
      <c r="B230" s="102" t="s">
        <v>54</v>
      </c>
      <c r="C230" s="102" t="s">
        <v>84</v>
      </c>
      <c r="D230" s="102" t="s">
        <v>91</v>
      </c>
      <c r="E230" s="102" t="s">
        <v>81</v>
      </c>
      <c r="F230" s="103">
        <v>9</v>
      </c>
      <c r="G230" s="102" t="s">
        <v>68</v>
      </c>
      <c r="H230" s="102" t="s">
        <v>119</v>
      </c>
      <c r="I230" s="103">
        <v>240</v>
      </c>
      <c r="J230" s="99">
        <f>77256+18657</f>
        <v>95913</v>
      </c>
    </row>
    <row r="231" spans="1:10">
      <c r="A231" s="44" t="s">
        <v>120</v>
      </c>
      <c r="B231" s="103">
        <v>871</v>
      </c>
      <c r="C231" s="102" t="s">
        <v>84</v>
      </c>
      <c r="D231" s="102" t="s">
        <v>98</v>
      </c>
      <c r="E231" s="102"/>
      <c r="F231" s="102"/>
      <c r="G231" s="102"/>
      <c r="H231" s="102"/>
      <c r="I231" s="103" t="s">
        <v>141</v>
      </c>
      <c r="J231" s="98">
        <f>J232</f>
        <v>30000</v>
      </c>
    </row>
    <row r="232" spans="1:10" ht="63">
      <c r="A232" s="45" t="s">
        <v>267</v>
      </c>
      <c r="B232" s="103">
        <v>871</v>
      </c>
      <c r="C232" s="102" t="s">
        <v>84</v>
      </c>
      <c r="D232" s="102" t="s">
        <v>98</v>
      </c>
      <c r="E232" s="102" t="s">
        <v>84</v>
      </c>
      <c r="F232" s="103">
        <v>0</v>
      </c>
      <c r="G232" s="102" t="s">
        <v>68</v>
      </c>
      <c r="H232" s="102" t="s">
        <v>69</v>
      </c>
      <c r="I232" s="103"/>
      <c r="J232" s="99">
        <f>J233</f>
        <v>30000</v>
      </c>
    </row>
    <row r="233" spans="1:10">
      <c r="A233" s="45" t="s">
        <v>269</v>
      </c>
      <c r="B233" s="102" t="s">
        <v>54</v>
      </c>
      <c r="C233" s="102" t="s">
        <v>84</v>
      </c>
      <c r="D233" s="102" t="s">
        <v>98</v>
      </c>
      <c r="E233" s="102" t="s">
        <v>84</v>
      </c>
      <c r="F233" s="103">
        <v>0</v>
      </c>
      <c r="G233" s="102" t="s">
        <v>68</v>
      </c>
      <c r="H233" s="102" t="s">
        <v>270</v>
      </c>
      <c r="I233" s="103"/>
      <c r="J233" s="99">
        <f>J234</f>
        <v>30000</v>
      </c>
    </row>
    <row r="234" spans="1:10" ht="47.25">
      <c r="A234" s="45" t="s">
        <v>268</v>
      </c>
      <c r="B234" s="102" t="s">
        <v>54</v>
      </c>
      <c r="C234" s="102" t="s">
        <v>84</v>
      </c>
      <c r="D234" s="102" t="s">
        <v>98</v>
      </c>
      <c r="E234" s="102" t="s">
        <v>84</v>
      </c>
      <c r="F234" s="103">
        <v>0</v>
      </c>
      <c r="G234" s="102" t="s">
        <v>68</v>
      </c>
      <c r="H234" s="102" t="s">
        <v>270</v>
      </c>
      <c r="I234" s="103">
        <v>810</v>
      </c>
      <c r="J234" s="99">
        <v>30000</v>
      </c>
    </row>
    <row r="235" spans="1:10">
      <c r="A235" s="50" t="s">
        <v>548</v>
      </c>
      <c r="B235" s="102" t="s">
        <v>54</v>
      </c>
      <c r="C235" s="102" t="s">
        <v>85</v>
      </c>
      <c r="D235" s="103" t="s">
        <v>22</v>
      </c>
      <c r="E235" s="102"/>
      <c r="F235" s="103"/>
      <c r="G235" s="102"/>
      <c r="H235" s="102"/>
      <c r="I235" s="103"/>
      <c r="J235" s="99">
        <f>J236+J251+J261+J314</f>
        <v>78182842.469999999</v>
      </c>
    </row>
    <row r="236" spans="1:10">
      <c r="A236" s="44" t="s">
        <v>121</v>
      </c>
      <c r="B236" s="102" t="s">
        <v>54</v>
      </c>
      <c r="C236" s="102" t="s">
        <v>85</v>
      </c>
      <c r="D236" s="103" t="s">
        <v>65</v>
      </c>
      <c r="E236" s="102" t="s">
        <v>68</v>
      </c>
      <c r="F236" s="103">
        <v>0</v>
      </c>
      <c r="G236" s="102" t="s">
        <v>68</v>
      </c>
      <c r="H236" s="102" t="s">
        <v>69</v>
      </c>
      <c r="I236" s="103"/>
      <c r="J236" s="99">
        <f>J237+J247</f>
        <v>4739908.93</v>
      </c>
    </row>
    <row r="237" spans="1:10" ht="47.25">
      <c r="A237" s="45" t="s">
        <v>271</v>
      </c>
      <c r="B237" s="102" t="s">
        <v>54</v>
      </c>
      <c r="C237" s="102" t="s">
        <v>85</v>
      </c>
      <c r="D237" s="102" t="s">
        <v>65</v>
      </c>
      <c r="E237" s="102" t="s">
        <v>85</v>
      </c>
      <c r="F237" s="103">
        <v>0</v>
      </c>
      <c r="G237" s="102" t="s">
        <v>68</v>
      </c>
      <c r="H237" s="102" t="s">
        <v>69</v>
      </c>
      <c r="I237" s="103"/>
      <c r="J237" s="99">
        <f>J238+J241+J244</f>
        <v>3650000</v>
      </c>
    </row>
    <row r="238" spans="1:10" ht="31.5">
      <c r="A238" s="45" t="s">
        <v>272</v>
      </c>
      <c r="B238" s="102" t="s">
        <v>54</v>
      </c>
      <c r="C238" s="102" t="s">
        <v>85</v>
      </c>
      <c r="D238" s="102" t="s">
        <v>65</v>
      </c>
      <c r="E238" s="102" t="s">
        <v>85</v>
      </c>
      <c r="F238" s="103">
        <v>1</v>
      </c>
      <c r="G238" s="102" t="s">
        <v>68</v>
      </c>
      <c r="H238" s="102" t="s">
        <v>69</v>
      </c>
      <c r="I238" s="103"/>
      <c r="J238" s="99">
        <f>J239</f>
        <v>50000</v>
      </c>
    </row>
    <row r="239" spans="1:10">
      <c r="A239" s="45" t="s">
        <v>273</v>
      </c>
      <c r="B239" s="102" t="s">
        <v>54</v>
      </c>
      <c r="C239" s="102" t="s">
        <v>85</v>
      </c>
      <c r="D239" s="102" t="s">
        <v>65</v>
      </c>
      <c r="E239" s="102" t="s">
        <v>85</v>
      </c>
      <c r="F239" s="103">
        <v>1</v>
      </c>
      <c r="G239" s="102" t="s">
        <v>68</v>
      </c>
      <c r="H239" s="102" t="s">
        <v>274</v>
      </c>
      <c r="I239" s="103"/>
      <c r="J239" s="99">
        <f>J240</f>
        <v>50000</v>
      </c>
    </row>
    <row r="240" spans="1:10" ht="31.5">
      <c r="A240" s="45" t="s">
        <v>75</v>
      </c>
      <c r="B240" s="102" t="s">
        <v>54</v>
      </c>
      <c r="C240" s="102" t="s">
        <v>85</v>
      </c>
      <c r="D240" s="102" t="s">
        <v>65</v>
      </c>
      <c r="E240" s="102" t="s">
        <v>85</v>
      </c>
      <c r="F240" s="103">
        <v>1</v>
      </c>
      <c r="G240" s="102" t="s">
        <v>68</v>
      </c>
      <c r="H240" s="102" t="s">
        <v>274</v>
      </c>
      <c r="I240" s="103">
        <v>240</v>
      </c>
      <c r="J240" s="99">
        <v>50000</v>
      </c>
    </row>
    <row r="241" spans="1:10" hidden="1">
      <c r="A241" s="45" t="s">
        <v>504</v>
      </c>
      <c r="B241" s="126" t="s">
        <v>54</v>
      </c>
      <c r="C241" s="126" t="s">
        <v>85</v>
      </c>
      <c r="D241" s="126" t="s">
        <v>65</v>
      </c>
      <c r="E241" s="126" t="s">
        <v>85</v>
      </c>
      <c r="F241" s="127">
        <v>3</v>
      </c>
      <c r="G241" s="126" t="s">
        <v>68</v>
      </c>
      <c r="H241" s="126" t="s">
        <v>69</v>
      </c>
      <c r="I241" s="127"/>
      <c r="J241" s="99">
        <f>J242</f>
        <v>0</v>
      </c>
    </row>
    <row r="242" spans="1:10" hidden="1">
      <c r="A242" s="45" t="s">
        <v>269</v>
      </c>
      <c r="B242" s="126" t="s">
        <v>54</v>
      </c>
      <c r="C242" s="126" t="s">
        <v>85</v>
      </c>
      <c r="D242" s="126" t="s">
        <v>65</v>
      </c>
      <c r="E242" s="126" t="s">
        <v>85</v>
      </c>
      <c r="F242" s="127">
        <v>3</v>
      </c>
      <c r="G242" s="126" t="s">
        <v>68</v>
      </c>
      <c r="H242" s="126" t="s">
        <v>270</v>
      </c>
      <c r="I242" s="54"/>
      <c r="J242" s="99">
        <f>J243</f>
        <v>0</v>
      </c>
    </row>
    <row r="243" spans="1:10" ht="47.25" hidden="1">
      <c r="A243" s="45" t="s">
        <v>503</v>
      </c>
      <c r="B243" s="126" t="s">
        <v>54</v>
      </c>
      <c r="C243" s="126" t="s">
        <v>85</v>
      </c>
      <c r="D243" s="126" t="s">
        <v>65</v>
      </c>
      <c r="E243" s="126" t="s">
        <v>85</v>
      </c>
      <c r="F243" s="127">
        <v>3</v>
      </c>
      <c r="G243" s="126" t="s">
        <v>68</v>
      </c>
      <c r="H243" s="126" t="s">
        <v>270</v>
      </c>
      <c r="I243" s="54">
        <v>810</v>
      </c>
      <c r="J243" s="99">
        <v>0</v>
      </c>
    </row>
    <row r="244" spans="1:10" ht="47.25">
      <c r="A244" s="45" t="s">
        <v>276</v>
      </c>
      <c r="B244" s="102" t="s">
        <v>54</v>
      </c>
      <c r="C244" s="102" t="s">
        <v>85</v>
      </c>
      <c r="D244" s="102" t="s">
        <v>65</v>
      </c>
      <c r="E244" s="102" t="s">
        <v>85</v>
      </c>
      <c r="F244" s="103">
        <v>6</v>
      </c>
      <c r="G244" s="102" t="s">
        <v>68</v>
      </c>
      <c r="H244" s="102" t="s">
        <v>69</v>
      </c>
      <c r="I244" s="103"/>
      <c r="J244" s="99">
        <f>J245</f>
        <v>3600000</v>
      </c>
    </row>
    <row r="245" spans="1:10">
      <c r="A245" s="45" t="s">
        <v>277</v>
      </c>
      <c r="B245" s="102" t="s">
        <v>54</v>
      </c>
      <c r="C245" s="102" t="s">
        <v>85</v>
      </c>
      <c r="D245" s="102" t="s">
        <v>65</v>
      </c>
      <c r="E245" s="102" t="s">
        <v>85</v>
      </c>
      <c r="F245" s="103">
        <v>6</v>
      </c>
      <c r="G245" s="102" t="s">
        <v>68</v>
      </c>
      <c r="H245" s="102" t="s">
        <v>278</v>
      </c>
      <c r="I245" s="103"/>
      <c r="J245" s="99">
        <f>J246</f>
        <v>3600000</v>
      </c>
    </row>
    <row r="246" spans="1:10">
      <c r="A246" s="45" t="s">
        <v>102</v>
      </c>
      <c r="B246" s="102" t="s">
        <v>54</v>
      </c>
      <c r="C246" s="102" t="s">
        <v>85</v>
      </c>
      <c r="D246" s="102" t="s">
        <v>65</v>
      </c>
      <c r="E246" s="102" t="s">
        <v>85</v>
      </c>
      <c r="F246" s="103">
        <v>6</v>
      </c>
      <c r="G246" s="102" t="s">
        <v>68</v>
      </c>
      <c r="H246" s="102" t="s">
        <v>278</v>
      </c>
      <c r="I246" s="103">
        <v>410</v>
      </c>
      <c r="J246" s="99">
        <v>3600000</v>
      </c>
    </row>
    <row r="247" spans="1:10">
      <c r="A247" s="45" t="s">
        <v>80</v>
      </c>
      <c r="B247" s="102" t="s">
        <v>54</v>
      </c>
      <c r="C247" s="102" t="s">
        <v>85</v>
      </c>
      <c r="D247" s="103" t="s">
        <v>65</v>
      </c>
      <c r="E247" s="102" t="s">
        <v>81</v>
      </c>
      <c r="F247" s="103">
        <v>0</v>
      </c>
      <c r="G247" s="102" t="s">
        <v>68</v>
      </c>
      <c r="H247" s="102" t="s">
        <v>69</v>
      </c>
      <c r="I247" s="103"/>
      <c r="J247" s="99">
        <f>J248</f>
        <v>1089908.93</v>
      </c>
    </row>
    <row r="248" spans="1:10">
      <c r="A248" s="45" t="s">
        <v>218</v>
      </c>
      <c r="B248" s="102" t="s">
        <v>54</v>
      </c>
      <c r="C248" s="102" t="s">
        <v>85</v>
      </c>
      <c r="D248" s="103" t="s">
        <v>65</v>
      </c>
      <c r="E248" s="102" t="s">
        <v>81</v>
      </c>
      <c r="F248" s="103">
        <v>9</v>
      </c>
      <c r="G248" s="102" t="s">
        <v>68</v>
      </c>
      <c r="H248" s="102" t="s">
        <v>69</v>
      </c>
      <c r="I248" s="103"/>
      <c r="J248" s="99">
        <f>J249</f>
        <v>1089908.93</v>
      </c>
    </row>
    <row r="249" spans="1:10" ht="47.25">
      <c r="A249" s="45" t="s">
        <v>279</v>
      </c>
      <c r="B249" s="102" t="s">
        <v>54</v>
      </c>
      <c r="C249" s="102" t="s">
        <v>85</v>
      </c>
      <c r="D249" s="103" t="s">
        <v>65</v>
      </c>
      <c r="E249" s="102" t="s">
        <v>81</v>
      </c>
      <c r="F249" s="103">
        <v>9</v>
      </c>
      <c r="G249" s="102" t="s">
        <v>68</v>
      </c>
      <c r="H249" s="102" t="s">
        <v>280</v>
      </c>
      <c r="I249" s="103"/>
      <c r="J249" s="99">
        <f>J250</f>
        <v>1089908.93</v>
      </c>
    </row>
    <row r="250" spans="1:10" ht="31.5">
      <c r="A250" s="45" t="s">
        <v>75</v>
      </c>
      <c r="B250" s="102" t="s">
        <v>54</v>
      </c>
      <c r="C250" s="102" t="s">
        <v>85</v>
      </c>
      <c r="D250" s="103" t="s">
        <v>65</v>
      </c>
      <c r="E250" s="102" t="s">
        <v>81</v>
      </c>
      <c r="F250" s="103">
        <v>9</v>
      </c>
      <c r="G250" s="102" t="s">
        <v>68</v>
      </c>
      <c r="H250" s="102" t="s">
        <v>280</v>
      </c>
      <c r="I250" s="103">
        <v>240</v>
      </c>
      <c r="J250" s="99">
        <f>1239908.93-150000</f>
        <v>1089908.93</v>
      </c>
    </row>
    <row r="251" spans="1:10" hidden="1">
      <c r="A251" s="44" t="s">
        <v>122</v>
      </c>
      <c r="B251" s="102" t="s">
        <v>54</v>
      </c>
      <c r="C251" s="102" t="s">
        <v>85</v>
      </c>
      <c r="D251" s="102" t="s">
        <v>66</v>
      </c>
      <c r="E251" s="102"/>
      <c r="F251" s="103"/>
      <c r="G251" s="102"/>
      <c r="H251" s="102"/>
      <c r="I251" s="53"/>
      <c r="J251" s="99">
        <f>J253+J257</f>
        <v>0</v>
      </c>
    </row>
    <row r="252" spans="1:10" ht="47.25" hidden="1">
      <c r="A252" s="45" t="s">
        <v>271</v>
      </c>
      <c r="B252" s="102" t="s">
        <v>54</v>
      </c>
      <c r="C252" s="102" t="s">
        <v>85</v>
      </c>
      <c r="D252" s="102" t="s">
        <v>66</v>
      </c>
      <c r="E252" s="102" t="s">
        <v>85</v>
      </c>
      <c r="F252" s="103">
        <v>0</v>
      </c>
      <c r="G252" s="102" t="s">
        <v>68</v>
      </c>
      <c r="H252" s="102" t="s">
        <v>69</v>
      </c>
      <c r="I252" s="103"/>
      <c r="J252" s="99">
        <f>J253</f>
        <v>0</v>
      </c>
    </row>
    <row r="253" spans="1:10" hidden="1">
      <c r="A253" s="45" t="s">
        <v>439</v>
      </c>
      <c r="B253" s="102" t="s">
        <v>54</v>
      </c>
      <c r="C253" s="102" t="s">
        <v>85</v>
      </c>
      <c r="D253" s="102" t="s">
        <v>66</v>
      </c>
      <c r="E253" s="102" t="s">
        <v>85</v>
      </c>
      <c r="F253" s="103">
        <v>4</v>
      </c>
      <c r="G253" s="102" t="s">
        <v>68</v>
      </c>
      <c r="H253" s="102" t="s">
        <v>69</v>
      </c>
      <c r="I253" s="53"/>
      <c r="J253" s="99">
        <f>J254</f>
        <v>0</v>
      </c>
    </row>
    <row r="254" spans="1:10" hidden="1">
      <c r="A254" s="44" t="s">
        <v>462</v>
      </c>
      <c r="B254" s="102" t="s">
        <v>54</v>
      </c>
      <c r="C254" s="102" t="s">
        <v>85</v>
      </c>
      <c r="D254" s="102" t="s">
        <v>66</v>
      </c>
      <c r="E254" s="102" t="s">
        <v>85</v>
      </c>
      <c r="F254" s="103">
        <v>4</v>
      </c>
      <c r="G254" s="102" t="s">
        <v>68</v>
      </c>
      <c r="H254" s="102" t="s">
        <v>463</v>
      </c>
      <c r="I254" s="53"/>
      <c r="J254" s="99">
        <f>SUM(J255:J256)</f>
        <v>0</v>
      </c>
    </row>
    <row r="255" spans="1:10" hidden="1">
      <c r="A255" s="45" t="s">
        <v>102</v>
      </c>
      <c r="B255" s="102" t="s">
        <v>54</v>
      </c>
      <c r="C255" s="102" t="s">
        <v>85</v>
      </c>
      <c r="D255" s="102" t="s">
        <v>66</v>
      </c>
      <c r="E255" s="102" t="s">
        <v>85</v>
      </c>
      <c r="F255" s="103">
        <v>4</v>
      </c>
      <c r="G255" s="102" t="s">
        <v>68</v>
      </c>
      <c r="H255" s="54">
        <v>29350</v>
      </c>
      <c r="I255" s="54">
        <v>410</v>
      </c>
      <c r="J255" s="99"/>
    </row>
    <row r="256" spans="1:10" ht="31.5" hidden="1">
      <c r="A256" s="45" t="s">
        <v>75</v>
      </c>
      <c r="B256" s="102" t="s">
        <v>54</v>
      </c>
      <c r="C256" s="102" t="s">
        <v>85</v>
      </c>
      <c r="D256" s="102" t="s">
        <v>66</v>
      </c>
      <c r="E256" s="102" t="s">
        <v>85</v>
      </c>
      <c r="F256" s="103">
        <v>4</v>
      </c>
      <c r="G256" s="102" t="s">
        <v>68</v>
      </c>
      <c r="H256" s="54">
        <v>29350</v>
      </c>
      <c r="I256" s="54">
        <v>240</v>
      </c>
      <c r="J256" s="99"/>
    </row>
    <row r="257" spans="1:10" hidden="1">
      <c r="A257" s="44" t="s">
        <v>94</v>
      </c>
      <c r="B257" s="103">
        <v>871</v>
      </c>
      <c r="C257" s="102" t="s">
        <v>85</v>
      </c>
      <c r="D257" s="102" t="s">
        <v>66</v>
      </c>
      <c r="E257" s="102">
        <v>94</v>
      </c>
      <c r="F257" s="103">
        <v>0</v>
      </c>
      <c r="G257" s="102" t="s">
        <v>68</v>
      </c>
      <c r="H257" s="102" t="s">
        <v>69</v>
      </c>
      <c r="I257" s="54"/>
      <c r="J257" s="99">
        <f>J258</f>
        <v>0</v>
      </c>
    </row>
    <row r="258" spans="1:10" hidden="1">
      <c r="A258" s="44" t="s">
        <v>175</v>
      </c>
      <c r="B258" s="103">
        <v>871</v>
      </c>
      <c r="C258" s="102" t="s">
        <v>85</v>
      </c>
      <c r="D258" s="102" t="s">
        <v>66</v>
      </c>
      <c r="E258" s="102">
        <v>94</v>
      </c>
      <c r="F258" s="103">
        <v>1</v>
      </c>
      <c r="G258" s="102" t="s">
        <v>68</v>
      </c>
      <c r="H258" s="102" t="s">
        <v>69</v>
      </c>
      <c r="I258" s="54"/>
      <c r="J258" s="99">
        <f>J259</f>
        <v>0</v>
      </c>
    </row>
    <row r="259" spans="1:10" hidden="1">
      <c r="A259" s="44" t="s">
        <v>175</v>
      </c>
      <c r="B259" s="103">
        <v>871</v>
      </c>
      <c r="C259" s="102" t="s">
        <v>85</v>
      </c>
      <c r="D259" s="102" t="s">
        <v>66</v>
      </c>
      <c r="E259" s="102">
        <v>94</v>
      </c>
      <c r="F259" s="103">
        <v>1</v>
      </c>
      <c r="G259" s="102" t="s">
        <v>68</v>
      </c>
      <c r="H259" s="102" t="s">
        <v>176</v>
      </c>
      <c r="I259" s="54"/>
      <c r="J259" s="99">
        <f>J260</f>
        <v>0</v>
      </c>
    </row>
    <row r="260" spans="1:10" ht="31.5" hidden="1">
      <c r="A260" s="45" t="s">
        <v>75</v>
      </c>
      <c r="B260" s="103">
        <v>871</v>
      </c>
      <c r="C260" s="102" t="s">
        <v>85</v>
      </c>
      <c r="D260" s="102" t="s">
        <v>66</v>
      </c>
      <c r="E260" s="102">
        <v>94</v>
      </c>
      <c r="F260" s="103">
        <v>1</v>
      </c>
      <c r="G260" s="102" t="s">
        <v>68</v>
      </c>
      <c r="H260" s="102" t="s">
        <v>176</v>
      </c>
      <c r="I260" s="54">
        <v>240</v>
      </c>
      <c r="J260" s="99"/>
    </row>
    <row r="261" spans="1:10">
      <c r="A261" s="44" t="s">
        <v>123</v>
      </c>
      <c r="B261" s="102" t="s">
        <v>54</v>
      </c>
      <c r="C261" s="102" t="s">
        <v>85</v>
      </c>
      <c r="D261" s="103" t="s">
        <v>72</v>
      </c>
      <c r="E261" s="102" t="s">
        <v>140</v>
      </c>
      <c r="F261" s="103"/>
      <c r="G261" s="102"/>
      <c r="H261" s="102"/>
      <c r="I261" s="103"/>
      <c r="J261" s="98">
        <f>J262+J299+J310</f>
        <v>52681330.399999999</v>
      </c>
    </row>
    <row r="262" spans="1:10" ht="47.25">
      <c r="A262" s="44" t="s">
        <v>250</v>
      </c>
      <c r="B262" s="102" t="s">
        <v>54</v>
      </c>
      <c r="C262" s="102" t="s">
        <v>85</v>
      </c>
      <c r="D262" s="102" t="s">
        <v>72</v>
      </c>
      <c r="E262" s="102" t="s">
        <v>72</v>
      </c>
      <c r="F262" s="103">
        <v>0</v>
      </c>
      <c r="G262" s="102" t="s">
        <v>68</v>
      </c>
      <c r="H262" s="102" t="s">
        <v>69</v>
      </c>
      <c r="I262" s="103"/>
      <c r="J262" s="99">
        <f>J263+J270</f>
        <v>51969868.359999999</v>
      </c>
    </row>
    <row r="263" spans="1:10" ht="31.5">
      <c r="A263" s="45" t="s">
        <v>281</v>
      </c>
      <c r="B263" s="102" t="s">
        <v>54</v>
      </c>
      <c r="C263" s="102" t="s">
        <v>85</v>
      </c>
      <c r="D263" s="102" t="s">
        <v>72</v>
      </c>
      <c r="E263" s="102" t="s">
        <v>72</v>
      </c>
      <c r="F263" s="103">
        <v>2</v>
      </c>
      <c r="G263" s="102" t="s">
        <v>68</v>
      </c>
      <c r="H263" s="102" t="s">
        <v>69</v>
      </c>
      <c r="I263" s="103"/>
      <c r="J263" s="99">
        <f>J264+J266+J268</f>
        <v>10010579.02</v>
      </c>
    </row>
    <row r="264" spans="1:10" hidden="1">
      <c r="A264" s="45" t="s">
        <v>282</v>
      </c>
      <c r="B264" s="102" t="s">
        <v>54</v>
      </c>
      <c r="C264" s="102" t="s">
        <v>85</v>
      </c>
      <c r="D264" s="102" t="s">
        <v>72</v>
      </c>
      <c r="E264" s="102" t="s">
        <v>72</v>
      </c>
      <c r="F264" s="103">
        <v>2</v>
      </c>
      <c r="G264" s="102" t="s">
        <v>68</v>
      </c>
      <c r="H264" s="102" t="s">
        <v>275</v>
      </c>
      <c r="I264" s="103"/>
      <c r="J264" s="99">
        <f>J265</f>
        <v>0</v>
      </c>
    </row>
    <row r="265" spans="1:10" hidden="1">
      <c r="A265" s="45" t="s">
        <v>102</v>
      </c>
      <c r="B265" s="102" t="s">
        <v>54</v>
      </c>
      <c r="C265" s="102" t="s">
        <v>85</v>
      </c>
      <c r="D265" s="102" t="s">
        <v>72</v>
      </c>
      <c r="E265" s="102" t="s">
        <v>72</v>
      </c>
      <c r="F265" s="103">
        <v>2</v>
      </c>
      <c r="G265" s="102" t="s">
        <v>68</v>
      </c>
      <c r="H265" s="102" t="s">
        <v>275</v>
      </c>
      <c r="I265" s="103">
        <v>410</v>
      </c>
      <c r="J265" s="99"/>
    </row>
    <row r="266" spans="1:10">
      <c r="A266" s="45" t="s">
        <v>283</v>
      </c>
      <c r="B266" s="102" t="s">
        <v>54</v>
      </c>
      <c r="C266" s="102" t="s">
        <v>85</v>
      </c>
      <c r="D266" s="102" t="s">
        <v>72</v>
      </c>
      <c r="E266" s="102" t="s">
        <v>72</v>
      </c>
      <c r="F266" s="103">
        <v>2</v>
      </c>
      <c r="G266" s="102" t="s">
        <v>68</v>
      </c>
      <c r="H266" s="102" t="s">
        <v>284</v>
      </c>
      <c r="I266" s="103"/>
      <c r="J266" s="99">
        <f>J267</f>
        <v>7010579.0199999996</v>
      </c>
    </row>
    <row r="267" spans="1:10" ht="31.5">
      <c r="A267" s="45" t="s">
        <v>75</v>
      </c>
      <c r="B267" s="102" t="s">
        <v>54</v>
      </c>
      <c r="C267" s="102" t="s">
        <v>85</v>
      </c>
      <c r="D267" s="102" t="s">
        <v>72</v>
      </c>
      <c r="E267" s="102" t="s">
        <v>72</v>
      </c>
      <c r="F267" s="103">
        <v>2</v>
      </c>
      <c r="G267" s="102" t="s">
        <v>68</v>
      </c>
      <c r="H267" s="102" t="s">
        <v>284</v>
      </c>
      <c r="I267" s="103">
        <v>240</v>
      </c>
      <c r="J267" s="99">
        <v>7010579.0199999996</v>
      </c>
    </row>
    <row r="268" spans="1:10">
      <c r="A268" s="45" t="s">
        <v>285</v>
      </c>
      <c r="B268" s="102" t="s">
        <v>54</v>
      </c>
      <c r="C268" s="102" t="s">
        <v>85</v>
      </c>
      <c r="D268" s="102" t="s">
        <v>72</v>
      </c>
      <c r="E268" s="102" t="s">
        <v>72</v>
      </c>
      <c r="F268" s="103">
        <v>2</v>
      </c>
      <c r="G268" s="102" t="s">
        <v>68</v>
      </c>
      <c r="H268" s="102" t="s">
        <v>286</v>
      </c>
      <c r="I268" s="103"/>
      <c r="J268" s="99">
        <f>J269</f>
        <v>3000000</v>
      </c>
    </row>
    <row r="269" spans="1:10" ht="31.5">
      <c r="A269" s="45" t="s">
        <v>75</v>
      </c>
      <c r="B269" s="102" t="s">
        <v>54</v>
      </c>
      <c r="C269" s="102" t="s">
        <v>85</v>
      </c>
      <c r="D269" s="102" t="s">
        <v>72</v>
      </c>
      <c r="E269" s="102" t="s">
        <v>72</v>
      </c>
      <c r="F269" s="103">
        <v>2</v>
      </c>
      <c r="G269" s="102" t="s">
        <v>68</v>
      </c>
      <c r="H269" s="102" t="s">
        <v>286</v>
      </c>
      <c r="I269" s="103">
        <v>240</v>
      </c>
      <c r="J269" s="99">
        <f>1000000+1000000+1000000</f>
        <v>3000000</v>
      </c>
    </row>
    <row r="270" spans="1:10" ht="31.5">
      <c r="A270" s="45" t="s">
        <v>287</v>
      </c>
      <c r="B270" s="102" t="s">
        <v>54</v>
      </c>
      <c r="C270" s="102" t="s">
        <v>85</v>
      </c>
      <c r="D270" s="102" t="s">
        <v>72</v>
      </c>
      <c r="E270" s="102" t="s">
        <v>72</v>
      </c>
      <c r="F270" s="103">
        <v>3</v>
      </c>
      <c r="G270" s="102" t="s">
        <v>68</v>
      </c>
      <c r="H270" s="102" t="s">
        <v>69</v>
      </c>
      <c r="I270" s="103"/>
      <c r="J270" s="99">
        <f>J271+J273+J276+J278+J280+J283+J285+J287+J289+J291+J293+J295+J297</f>
        <v>41959289.339999996</v>
      </c>
    </row>
    <row r="271" spans="1:10">
      <c r="A271" s="45" t="s">
        <v>175</v>
      </c>
      <c r="B271" s="131" t="s">
        <v>54</v>
      </c>
      <c r="C271" s="131" t="s">
        <v>85</v>
      </c>
      <c r="D271" s="131" t="s">
        <v>72</v>
      </c>
      <c r="E271" s="131" t="s">
        <v>72</v>
      </c>
      <c r="F271" s="132">
        <v>3</v>
      </c>
      <c r="G271" s="131" t="s">
        <v>68</v>
      </c>
      <c r="H271" s="131" t="s">
        <v>176</v>
      </c>
      <c r="I271" s="132"/>
      <c r="J271" s="99">
        <f>J272</f>
        <v>3992952.44</v>
      </c>
    </row>
    <row r="272" spans="1:10" ht="31.5">
      <c r="A272" s="45" t="s">
        <v>75</v>
      </c>
      <c r="B272" s="131" t="s">
        <v>54</v>
      </c>
      <c r="C272" s="131" t="s">
        <v>85</v>
      </c>
      <c r="D272" s="131" t="s">
        <v>72</v>
      </c>
      <c r="E272" s="131" t="s">
        <v>72</v>
      </c>
      <c r="F272" s="132">
        <v>3</v>
      </c>
      <c r="G272" s="131" t="s">
        <v>68</v>
      </c>
      <c r="H272" s="131" t="s">
        <v>176</v>
      </c>
      <c r="I272" s="132">
        <v>240</v>
      </c>
      <c r="J272" s="99">
        <v>3992952.44</v>
      </c>
    </row>
    <row r="273" spans="1:10">
      <c r="A273" s="45" t="s">
        <v>288</v>
      </c>
      <c r="B273" s="102" t="s">
        <v>54</v>
      </c>
      <c r="C273" s="102" t="s">
        <v>85</v>
      </c>
      <c r="D273" s="102" t="s">
        <v>72</v>
      </c>
      <c r="E273" s="102" t="s">
        <v>72</v>
      </c>
      <c r="F273" s="103">
        <v>3</v>
      </c>
      <c r="G273" s="102" t="s">
        <v>68</v>
      </c>
      <c r="H273" s="102" t="s">
        <v>289</v>
      </c>
      <c r="I273" s="103"/>
      <c r="J273" s="99">
        <f>SUM(J274:J275)</f>
        <v>300000</v>
      </c>
    </row>
    <row r="274" spans="1:10" ht="31.5">
      <c r="A274" s="45" t="s">
        <v>75</v>
      </c>
      <c r="B274" s="102" t="s">
        <v>54</v>
      </c>
      <c r="C274" s="102" t="s">
        <v>85</v>
      </c>
      <c r="D274" s="102" t="s">
        <v>72</v>
      </c>
      <c r="E274" s="102" t="s">
        <v>72</v>
      </c>
      <c r="F274" s="103">
        <v>3</v>
      </c>
      <c r="G274" s="102" t="s">
        <v>68</v>
      </c>
      <c r="H274" s="102" t="s">
        <v>289</v>
      </c>
      <c r="I274" s="103">
        <v>240</v>
      </c>
      <c r="J274" s="99">
        <f>500000-200000-150000+150000</f>
        <v>300000</v>
      </c>
    </row>
    <row r="275" spans="1:10" hidden="1">
      <c r="A275" s="45" t="s">
        <v>92</v>
      </c>
      <c r="B275" s="102" t="s">
        <v>54</v>
      </c>
      <c r="C275" s="102" t="s">
        <v>85</v>
      </c>
      <c r="D275" s="102" t="s">
        <v>72</v>
      </c>
      <c r="E275" s="102" t="s">
        <v>72</v>
      </c>
      <c r="F275" s="103">
        <v>3</v>
      </c>
      <c r="G275" s="102" t="s">
        <v>68</v>
      </c>
      <c r="H275" s="102" t="s">
        <v>289</v>
      </c>
      <c r="I275" s="103">
        <v>350</v>
      </c>
      <c r="J275" s="99"/>
    </row>
    <row r="276" spans="1:10">
      <c r="A276" s="45" t="s">
        <v>290</v>
      </c>
      <c r="B276" s="102" t="s">
        <v>54</v>
      </c>
      <c r="C276" s="102" t="s">
        <v>85</v>
      </c>
      <c r="D276" s="102" t="s">
        <v>72</v>
      </c>
      <c r="E276" s="102" t="s">
        <v>72</v>
      </c>
      <c r="F276" s="103">
        <v>3</v>
      </c>
      <c r="G276" s="102" t="s">
        <v>68</v>
      </c>
      <c r="H276" s="102" t="s">
        <v>291</v>
      </c>
      <c r="I276" s="103"/>
      <c r="J276" s="99">
        <f>J277</f>
        <v>600000</v>
      </c>
    </row>
    <row r="277" spans="1:10" ht="31.5">
      <c r="A277" s="45" t="s">
        <v>75</v>
      </c>
      <c r="B277" s="102" t="s">
        <v>54</v>
      </c>
      <c r="C277" s="102" t="s">
        <v>85</v>
      </c>
      <c r="D277" s="102" t="s">
        <v>72</v>
      </c>
      <c r="E277" s="102" t="s">
        <v>72</v>
      </c>
      <c r="F277" s="103">
        <v>3</v>
      </c>
      <c r="G277" s="102" t="s">
        <v>68</v>
      </c>
      <c r="H277" s="102" t="s">
        <v>291</v>
      </c>
      <c r="I277" s="103">
        <v>240</v>
      </c>
      <c r="J277" s="99">
        <v>600000</v>
      </c>
    </row>
    <row r="278" spans="1:10">
      <c r="A278" s="45" t="s">
        <v>292</v>
      </c>
      <c r="B278" s="102" t="s">
        <v>54</v>
      </c>
      <c r="C278" s="102" t="s">
        <v>85</v>
      </c>
      <c r="D278" s="102" t="s">
        <v>72</v>
      </c>
      <c r="E278" s="102" t="s">
        <v>72</v>
      </c>
      <c r="F278" s="103">
        <v>3</v>
      </c>
      <c r="G278" s="102" t="s">
        <v>68</v>
      </c>
      <c r="H278" s="103">
        <v>29220</v>
      </c>
      <c r="I278" s="103"/>
      <c r="J278" s="99">
        <f>J279</f>
        <v>1210726.3999999999</v>
      </c>
    </row>
    <row r="279" spans="1:10" ht="31.5">
      <c r="A279" s="45" t="s">
        <v>75</v>
      </c>
      <c r="B279" s="102" t="s">
        <v>54</v>
      </c>
      <c r="C279" s="102" t="s">
        <v>85</v>
      </c>
      <c r="D279" s="102" t="s">
        <v>72</v>
      </c>
      <c r="E279" s="102" t="s">
        <v>72</v>
      </c>
      <c r="F279" s="103">
        <v>3</v>
      </c>
      <c r="G279" s="102" t="s">
        <v>68</v>
      </c>
      <c r="H279" s="103">
        <v>29220</v>
      </c>
      <c r="I279" s="103">
        <v>240</v>
      </c>
      <c r="J279" s="99">
        <f>1060726.4+150000</f>
        <v>1210726.3999999999</v>
      </c>
    </row>
    <row r="280" spans="1:10">
      <c r="A280" s="45" t="s">
        <v>293</v>
      </c>
      <c r="B280" s="103">
        <v>871</v>
      </c>
      <c r="C280" s="102" t="s">
        <v>85</v>
      </c>
      <c r="D280" s="102" t="s">
        <v>72</v>
      </c>
      <c r="E280" s="102" t="s">
        <v>72</v>
      </c>
      <c r="F280" s="103">
        <v>3</v>
      </c>
      <c r="G280" s="102" t="s">
        <v>68</v>
      </c>
      <c r="H280" s="102" t="s">
        <v>294</v>
      </c>
      <c r="I280" s="103"/>
      <c r="J280" s="99">
        <f>SUM(J281:J282)</f>
        <v>24472111.899999999</v>
      </c>
    </row>
    <row r="281" spans="1:10" ht="31.5">
      <c r="A281" s="45" t="s">
        <v>75</v>
      </c>
      <c r="B281" s="103">
        <v>871</v>
      </c>
      <c r="C281" s="102" t="s">
        <v>85</v>
      </c>
      <c r="D281" s="102" t="s">
        <v>72</v>
      </c>
      <c r="E281" s="102" t="s">
        <v>72</v>
      </c>
      <c r="F281" s="103">
        <v>3</v>
      </c>
      <c r="G281" s="102" t="s">
        <v>68</v>
      </c>
      <c r="H281" s="102" t="s">
        <v>294</v>
      </c>
      <c r="I281" s="103">
        <v>240</v>
      </c>
      <c r="J281" s="99">
        <f>24272111.9+200000</f>
        <v>24472111.899999999</v>
      </c>
    </row>
    <row r="282" spans="1:10" hidden="1">
      <c r="A282" s="45" t="s">
        <v>92</v>
      </c>
      <c r="B282" s="103">
        <v>871</v>
      </c>
      <c r="C282" s="102" t="s">
        <v>85</v>
      </c>
      <c r="D282" s="102" t="s">
        <v>72</v>
      </c>
      <c r="E282" s="102" t="s">
        <v>72</v>
      </c>
      <c r="F282" s="103">
        <v>3</v>
      </c>
      <c r="G282" s="102" t="s">
        <v>68</v>
      </c>
      <c r="H282" s="102" t="s">
        <v>294</v>
      </c>
      <c r="I282" s="103">
        <v>350</v>
      </c>
      <c r="J282" s="99"/>
    </row>
    <row r="283" spans="1:10" hidden="1">
      <c r="A283" s="45" t="s">
        <v>295</v>
      </c>
      <c r="B283" s="103">
        <v>871</v>
      </c>
      <c r="C283" s="102" t="s">
        <v>85</v>
      </c>
      <c r="D283" s="102" t="s">
        <v>72</v>
      </c>
      <c r="E283" s="102" t="s">
        <v>72</v>
      </c>
      <c r="F283" s="103">
        <v>3</v>
      </c>
      <c r="G283" s="102" t="s">
        <v>68</v>
      </c>
      <c r="H283" s="103">
        <v>29470</v>
      </c>
      <c r="I283" s="103"/>
      <c r="J283" s="99">
        <f>J284</f>
        <v>0</v>
      </c>
    </row>
    <row r="284" spans="1:10" ht="31.5" hidden="1">
      <c r="A284" s="45" t="s">
        <v>75</v>
      </c>
      <c r="B284" s="103">
        <v>871</v>
      </c>
      <c r="C284" s="102" t="s">
        <v>85</v>
      </c>
      <c r="D284" s="102" t="s">
        <v>72</v>
      </c>
      <c r="E284" s="102" t="s">
        <v>72</v>
      </c>
      <c r="F284" s="103">
        <v>3</v>
      </c>
      <c r="G284" s="102" t="s">
        <v>68</v>
      </c>
      <c r="H284" s="103">
        <v>29470</v>
      </c>
      <c r="I284" s="103">
        <v>240</v>
      </c>
      <c r="J284" s="99"/>
    </row>
    <row r="285" spans="1:10" hidden="1">
      <c r="A285" s="45" t="s">
        <v>296</v>
      </c>
      <c r="B285" s="103">
        <v>871</v>
      </c>
      <c r="C285" s="102" t="s">
        <v>85</v>
      </c>
      <c r="D285" s="102" t="s">
        <v>72</v>
      </c>
      <c r="E285" s="102" t="s">
        <v>72</v>
      </c>
      <c r="F285" s="103">
        <v>3</v>
      </c>
      <c r="G285" s="102" t="s">
        <v>68</v>
      </c>
      <c r="H285" s="103">
        <v>29490</v>
      </c>
      <c r="I285" s="103"/>
      <c r="J285" s="99">
        <f>J286</f>
        <v>0</v>
      </c>
    </row>
    <row r="286" spans="1:10" ht="31.5" hidden="1">
      <c r="A286" s="45" t="s">
        <v>75</v>
      </c>
      <c r="B286" s="103">
        <v>871</v>
      </c>
      <c r="C286" s="102" t="s">
        <v>85</v>
      </c>
      <c r="D286" s="102" t="s">
        <v>72</v>
      </c>
      <c r="E286" s="102" t="s">
        <v>72</v>
      </c>
      <c r="F286" s="103">
        <v>3</v>
      </c>
      <c r="G286" s="102" t="s">
        <v>68</v>
      </c>
      <c r="H286" s="103">
        <v>29490</v>
      </c>
      <c r="I286" s="103">
        <v>240</v>
      </c>
      <c r="J286" s="99"/>
    </row>
    <row r="287" spans="1:10">
      <c r="A287" s="45" t="s">
        <v>297</v>
      </c>
      <c r="B287" s="103">
        <v>871</v>
      </c>
      <c r="C287" s="102" t="s">
        <v>85</v>
      </c>
      <c r="D287" s="102" t="s">
        <v>72</v>
      </c>
      <c r="E287" s="102" t="s">
        <v>72</v>
      </c>
      <c r="F287" s="103">
        <v>3</v>
      </c>
      <c r="G287" s="102" t="s">
        <v>68</v>
      </c>
      <c r="H287" s="102" t="s">
        <v>298</v>
      </c>
      <c r="I287" s="103"/>
      <c r="J287" s="99">
        <f>J288</f>
        <v>8385499.5200000005</v>
      </c>
    </row>
    <row r="288" spans="1:10" ht="31.5">
      <c r="A288" s="45" t="s">
        <v>75</v>
      </c>
      <c r="B288" s="103">
        <v>871</v>
      </c>
      <c r="C288" s="102" t="s">
        <v>85</v>
      </c>
      <c r="D288" s="102" t="s">
        <v>72</v>
      </c>
      <c r="E288" s="102" t="s">
        <v>72</v>
      </c>
      <c r="F288" s="103">
        <v>3</v>
      </c>
      <c r="G288" s="102" t="s">
        <v>68</v>
      </c>
      <c r="H288" s="102" t="s">
        <v>298</v>
      </c>
      <c r="I288" s="103">
        <v>240</v>
      </c>
      <c r="J288" s="99">
        <f>2940000+5245560.54+199938.98</f>
        <v>8385499.5200000005</v>
      </c>
    </row>
    <row r="289" spans="1:10" ht="31.5" hidden="1">
      <c r="A289" s="45" t="s">
        <v>299</v>
      </c>
      <c r="B289" s="103">
        <v>871</v>
      </c>
      <c r="C289" s="102" t="s">
        <v>85</v>
      </c>
      <c r="D289" s="102" t="s">
        <v>72</v>
      </c>
      <c r="E289" s="102" t="s">
        <v>72</v>
      </c>
      <c r="F289" s="103">
        <v>3</v>
      </c>
      <c r="G289" s="102" t="s">
        <v>68</v>
      </c>
      <c r="H289" s="102" t="s">
        <v>300</v>
      </c>
      <c r="I289" s="103"/>
      <c r="J289" s="99">
        <f>J290</f>
        <v>0</v>
      </c>
    </row>
    <row r="290" spans="1:10" ht="31.5" hidden="1">
      <c r="A290" s="45" t="s">
        <v>75</v>
      </c>
      <c r="B290" s="103">
        <v>871</v>
      </c>
      <c r="C290" s="102" t="s">
        <v>85</v>
      </c>
      <c r="D290" s="102" t="s">
        <v>72</v>
      </c>
      <c r="E290" s="102" t="s">
        <v>72</v>
      </c>
      <c r="F290" s="103">
        <v>3</v>
      </c>
      <c r="G290" s="102" t="s">
        <v>68</v>
      </c>
      <c r="H290" s="102" t="s">
        <v>300</v>
      </c>
      <c r="I290" s="103">
        <v>240</v>
      </c>
      <c r="J290" s="99"/>
    </row>
    <row r="291" spans="1:10" ht="31.5">
      <c r="A291" s="45" t="s">
        <v>301</v>
      </c>
      <c r="B291" s="103">
        <v>871</v>
      </c>
      <c r="C291" s="102" t="s">
        <v>85</v>
      </c>
      <c r="D291" s="102" t="s">
        <v>72</v>
      </c>
      <c r="E291" s="102" t="s">
        <v>72</v>
      </c>
      <c r="F291" s="103">
        <v>3</v>
      </c>
      <c r="G291" s="102" t="s">
        <v>68</v>
      </c>
      <c r="H291" s="102" t="s">
        <v>302</v>
      </c>
      <c r="I291" s="103"/>
      <c r="J291" s="99">
        <f>J292</f>
        <v>1797999.08</v>
      </c>
    </row>
    <row r="292" spans="1:10" ht="31.5">
      <c r="A292" s="45" t="s">
        <v>75</v>
      </c>
      <c r="B292" s="103">
        <v>871</v>
      </c>
      <c r="C292" s="102" t="s">
        <v>85</v>
      </c>
      <c r="D292" s="102" t="s">
        <v>72</v>
      </c>
      <c r="E292" s="102" t="s">
        <v>72</v>
      </c>
      <c r="F292" s="103">
        <v>3</v>
      </c>
      <c r="G292" s="102" t="s">
        <v>68</v>
      </c>
      <c r="H292" s="102" t="s">
        <v>302</v>
      </c>
      <c r="I292" s="103">
        <v>240</v>
      </c>
      <c r="J292" s="99">
        <f>1797999.08</f>
        <v>1797999.08</v>
      </c>
    </row>
    <row r="293" spans="1:10" hidden="1">
      <c r="A293" s="45" t="s">
        <v>303</v>
      </c>
      <c r="B293" s="103">
        <v>871</v>
      </c>
      <c r="C293" s="102" t="s">
        <v>85</v>
      </c>
      <c r="D293" s="102" t="s">
        <v>72</v>
      </c>
      <c r="E293" s="102" t="s">
        <v>72</v>
      </c>
      <c r="F293" s="103">
        <v>3</v>
      </c>
      <c r="G293" s="102" t="s">
        <v>68</v>
      </c>
      <c r="H293" s="102" t="s">
        <v>304</v>
      </c>
      <c r="I293" s="103"/>
      <c r="J293" s="99">
        <f>J294</f>
        <v>0</v>
      </c>
    </row>
    <row r="294" spans="1:10" ht="31.5" hidden="1">
      <c r="A294" s="45" t="s">
        <v>75</v>
      </c>
      <c r="B294" s="103">
        <v>871</v>
      </c>
      <c r="C294" s="102" t="s">
        <v>85</v>
      </c>
      <c r="D294" s="102" t="s">
        <v>72</v>
      </c>
      <c r="E294" s="102" t="s">
        <v>72</v>
      </c>
      <c r="F294" s="103">
        <v>3</v>
      </c>
      <c r="G294" s="102" t="s">
        <v>68</v>
      </c>
      <c r="H294" s="102" t="s">
        <v>304</v>
      </c>
      <c r="I294" s="103">
        <v>240</v>
      </c>
      <c r="J294" s="99"/>
    </row>
    <row r="295" spans="1:10">
      <c r="A295" s="45" t="s">
        <v>305</v>
      </c>
      <c r="B295" s="103">
        <v>871</v>
      </c>
      <c r="C295" s="102" t="s">
        <v>85</v>
      </c>
      <c r="D295" s="102" t="s">
        <v>72</v>
      </c>
      <c r="E295" s="102" t="s">
        <v>72</v>
      </c>
      <c r="F295" s="103">
        <v>3</v>
      </c>
      <c r="G295" s="102" t="s">
        <v>68</v>
      </c>
      <c r="H295" s="102" t="s">
        <v>306</v>
      </c>
      <c r="I295" s="103"/>
      <c r="J295" s="99">
        <f>J296</f>
        <v>1200000</v>
      </c>
    </row>
    <row r="296" spans="1:10" ht="31.5">
      <c r="A296" s="45" t="s">
        <v>75</v>
      </c>
      <c r="B296" s="103">
        <v>871</v>
      </c>
      <c r="C296" s="102" t="s">
        <v>85</v>
      </c>
      <c r="D296" s="102" t="s">
        <v>72</v>
      </c>
      <c r="E296" s="102" t="s">
        <v>72</v>
      </c>
      <c r="F296" s="103">
        <v>3</v>
      </c>
      <c r="G296" s="102" t="s">
        <v>68</v>
      </c>
      <c r="H296" s="102" t="s">
        <v>306</v>
      </c>
      <c r="I296" s="103">
        <v>240</v>
      </c>
      <c r="J296" s="99">
        <f>600000+600000</f>
        <v>1200000</v>
      </c>
    </row>
    <row r="297" spans="1:10" ht="47.25" hidden="1">
      <c r="A297" s="45" t="s">
        <v>307</v>
      </c>
      <c r="B297" s="103">
        <v>871</v>
      </c>
      <c r="C297" s="102" t="s">
        <v>85</v>
      </c>
      <c r="D297" s="102" t="s">
        <v>72</v>
      </c>
      <c r="E297" s="102" t="s">
        <v>72</v>
      </c>
      <c r="F297" s="103">
        <v>3</v>
      </c>
      <c r="G297" s="102" t="s">
        <v>68</v>
      </c>
      <c r="H297" s="102" t="s">
        <v>308</v>
      </c>
      <c r="I297" s="103"/>
      <c r="J297" s="99">
        <f>J298</f>
        <v>0</v>
      </c>
    </row>
    <row r="298" spans="1:10" ht="31.5" hidden="1">
      <c r="A298" s="45" t="s">
        <v>75</v>
      </c>
      <c r="B298" s="103">
        <v>871</v>
      </c>
      <c r="C298" s="102" t="s">
        <v>85</v>
      </c>
      <c r="D298" s="102" t="s">
        <v>72</v>
      </c>
      <c r="E298" s="102" t="s">
        <v>72</v>
      </c>
      <c r="F298" s="103">
        <v>3</v>
      </c>
      <c r="G298" s="102" t="s">
        <v>68</v>
      </c>
      <c r="H298" s="102" t="s">
        <v>308</v>
      </c>
      <c r="I298" s="103">
        <v>240</v>
      </c>
      <c r="J298" s="99"/>
    </row>
    <row r="299" spans="1:10" ht="47.25">
      <c r="A299" s="45" t="s">
        <v>309</v>
      </c>
      <c r="B299" s="103">
        <v>871</v>
      </c>
      <c r="C299" s="102" t="s">
        <v>85</v>
      </c>
      <c r="D299" s="102" t="s">
        <v>72</v>
      </c>
      <c r="E299" s="102" t="s">
        <v>113</v>
      </c>
      <c r="F299" s="103">
        <v>0</v>
      </c>
      <c r="G299" s="102" t="s">
        <v>68</v>
      </c>
      <c r="H299" s="102" t="s">
        <v>69</v>
      </c>
      <c r="I299" s="103"/>
      <c r="J299" s="99">
        <f>J300</f>
        <v>397962.0399999998</v>
      </c>
    </row>
    <row r="300" spans="1:10" ht="47.25">
      <c r="A300" s="45" t="s">
        <v>310</v>
      </c>
      <c r="B300" s="103">
        <v>871</v>
      </c>
      <c r="C300" s="102" t="s">
        <v>85</v>
      </c>
      <c r="D300" s="102" t="s">
        <v>72</v>
      </c>
      <c r="E300" s="102" t="s">
        <v>113</v>
      </c>
      <c r="F300" s="103">
        <v>1</v>
      </c>
      <c r="G300" s="102" t="s">
        <v>68</v>
      </c>
      <c r="H300" s="102" t="s">
        <v>69</v>
      </c>
      <c r="I300" s="103"/>
      <c r="J300" s="99">
        <f>J301+J304+J307</f>
        <v>397962.0399999998</v>
      </c>
    </row>
    <row r="301" spans="1:10" hidden="1">
      <c r="A301" s="45" t="s">
        <v>311</v>
      </c>
      <c r="B301" s="103">
        <v>871</v>
      </c>
      <c r="C301" s="102" t="s">
        <v>85</v>
      </c>
      <c r="D301" s="102" t="s">
        <v>72</v>
      </c>
      <c r="E301" s="102" t="s">
        <v>113</v>
      </c>
      <c r="F301" s="103">
        <v>1</v>
      </c>
      <c r="G301" s="102" t="s">
        <v>65</v>
      </c>
      <c r="H301" s="102" t="s">
        <v>69</v>
      </c>
      <c r="I301" s="103"/>
      <c r="J301" s="99">
        <f>J302</f>
        <v>0</v>
      </c>
    </row>
    <row r="302" spans="1:10" ht="94.5" hidden="1">
      <c r="A302" s="45" t="s">
        <v>312</v>
      </c>
      <c r="B302" s="103">
        <v>871</v>
      </c>
      <c r="C302" s="102" t="s">
        <v>85</v>
      </c>
      <c r="D302" s="102" t="s">
        <v>72</v>
      </c>
      <c r="E302" s="102" t="s">
        <v>113</v>
      </c>
      <c r="F302" s="103">
        <v>1</v>
      </c>
      <c r="G302" s="102" t="s">
        <v>65</v>
      </c>
      <c r="H302" s="102" t="s">
        <v>313</v>
      </c>
      <c r="I302" s="103"/>
      <c r="J302" s="99">
        <f>J303</f>
        <v>0</v>
      </c>
    </row>
    <row r="303" spans="1:10" ht="31.5" hidden="1">
      <c r="A303" s="45" t="s">
        <v>75</v>
      </c>
      <c r="B303" s="103">
        <v>871</v>
      </c>
      <c r="C303" s="102" t="s">
        <v>85</v>
      </c>
      <c r="D303" s="102" t="s">
        <v>72</v>
      </c>
      <c r="E303" s="102" t="s">
        <v>113</v>
      </c>
      <c r="F303" s="103">
        <v>1</v>
      </c>
      <c r="G303" s="102" t="s">
        <v>65</v>
      </c>
      <c r="H303" s="102" t="s">
        <v>313</v>
      </c>
      <c r="I303" s="103">
        <v>240</v>
      </c>
      <c r="J303" s="99"/>
    </row>
    <row r="304" spans="1:10" ht="31.5" hidden="1">
      <c r="A304" s="45" t="s">
        <v>314</v>
      </c>
      <c r="B304" s="103">
        <v>871</v>
      </c>
      <c r="C304" s="102" t="s">
        <v>85</v>
      </c>
      <c r="D304" s="102" t="s">
        <v>72</v>
      </c>
      <c r="E304" s="102" t="s">
        <v>113</v>
      </c>
      <c r="F304" s="103">
        <v>1</v>
      </c>
      <c r="G304" s="102" t="s">
        <v>66</v>
      </c>
      <c r="H304" s="102" t="s">
        <v>69</v>
      </c>
      <c r="I304" s="103"/>
      <c r="J304" s="99">
        <f>J305</f>
        <v>0</v>
      </c>
    </row>
    <row r="305" spans="1:10" ht="94.5" hidden="1">
      <c r="A305" s="45" t="s">
        <v>312</v>
      </c>
      <c r="B305" s="103">
        <v>871</v>
      </c>
      <c r="C305" s="102" t="s">
        <v>85</v>
      </c>
      <c r="D305" s="102" t="s">
        <v>72</v>
      </c>
      <c r="E305" s="102" t="s">
        <v>113</v>
      </c>
      <c r="F305" s="103">
        <v>1</v>
      </c>
      <c r="G305" s="102" t="s">
        <v>66</v>
      </c>
      <c r="H305" s="102" t="s">
        <v>313</v>
      </c>
      <c r="I305" s="103"/>
      <c r="J305" s="99">
        <f>J306</f>
        <v>0</v>
      </c>
    </row>
    <row r="306" spans="1:10" ht="31.5" hidden="1">
      <c r="A306" s="45" t="s">
        <v>75</v>
      </c>
      <c r="B306" s="103">
        <v>871</v>
      </c>
      <c r="C306" s="102" t="s">
        <v>85</v>
      </c>
      <c r="D306" s="102" t="s">
        <v>72</v>
      </c>
      <c r="E306" s="102" t="s">
        <v>113</v>
      </c>
      <c r="F306" s="103">
        <v>1</v>
      </c>
      <c r="G306" s="102" t="s">
        <v>66</v>
      </c>
      <c r="H306" s="102" t="s">
        <v>313</v>
      </c>
      <c r="I306" s="103">
        <v>240</v>
      </c>
      <c r="J306" s="99"/>
    </row>
    <row r="307" spans="1:10" ht="94.5">
      <c r="A307" s="45" t="s">
        <v>315</v>
      </c>
      <c r="B307" s="103">
        <v>871</v>
      </c>
      <c r="C307" s="102" t="s">
        <v>85</v>
      </c>
      <c r="D307" s="102" t="s">
        <v>72</v>
      </c>
      <c r="E307" s="102" t="s">
        <v>113</v>
      </c>
      <c r="F307" s="103">
        <v>1</v>
      </c>
      <c r="G307" s="102" t="s">
        <v>124</v>
      </c>
      <c r="H307" s="102" t="s">
        <v>69</v>
      </c>
      <c r="I307" s="103"/>
      <c r="J307" s="99">
        <f>J308</f>
        <v>397962.0399999998</v>
      </c>
    </row>
    <row r="308" spans="1:10" ht="94.5">
      <c r="A308" s="45" t="s">
        <v>312</v>
      </c>
      <c r="B308" s="103">
        <v>871</v>
      </c>
      <c r="C308" s="102" t="s">
        <v>85</v>
      </c>
      <c r="D308" s="102" t="s">
        <v>72</v>
      </c>
      <c r="E308" s="102" t="s">
        <v>113</v>
      </c>
      <c r="F308" s="103">
        <v>1</v>
      </c>
      <c r="G308" s="102" t="s">
        <v>124</v>
      </c>
      <c r="H308" s="102" t="s">
        <v>125</v>
      </c>
      <c r="I308" s="103"/>
      <c r="J308" s="99">
        <f>J309</f>
        <v>397962.0399999998</v>
      </c>
    </row>
    <row r="309" spans="1:10">
      <c r="A309" s="49" t="s">
        <v>163</v>
      </c>
      <c r="B309" s="103">
        <v>871</v>
      </c>
      <c r="C309" s="102" t="s">
        <v>85</v>
      </c>
      <c r="D309" s="102" t="s">
        <v>72</v>
      </c>
      <c r="E309" s="102" t="s">
        <v>113</v>
      </c>
      <c r="F309" s="103">
        <v>1</v>
      </c>
      <c r="G309" s="102" t="s">
        <v>124</v>
      </c>
      <c r="H309" s="102" t="s">
        <v>125</v>
      </c>
      <c r="I309" s="103">
        <v>540</v>
      </c>
      <c r="J309" s="99">
        <f>142786.8+4549408.78-4549408.78+255175.24</f>
        <v>397962.0399999998</v>
      </c>
    </row>
    <row r="310" spans="1:10">
      <c r="A310" s="45" t="s">
        <v>80</v>
      </c>
      <c r="B310" s="102" t="s">
        <v>54</v>
      </c>
      <c r="C310" s="102" t="s">
        <v>85</v>
      </c>
      <c r="D310" s="102" t="s">
        <v>72</v>
      </c>
      <c r="E310" s="102" t="s">
        <v>81</v>
      </c>
      <c r="F310" s="103">
        <v>0</v>
      </c>
      <c r="G310" s="102" t="s">
        <v>68</v>
      </c>
      <c r="H310" s="102" t="s">
        <v>69</v>
      </c>
      <c r="I310" s="103"/>
      <c r="J310" s="99">
        <f>J311</f>
        <v>313500</v>
      </c>
    </row>
    <row r="311" spans="1:10">
      <c r="A311" s="45" t="s">
        <v>218</v>
      </c>
      <c r="B311" s="102" t="s">
        <v>54</v>
      </c>
      <c r="C311" s="102" t="s">
        <v>85</v>
      </c>
      <c r="D311" s="102" t="s">
        <v>72</v>
      </c>
      <c r="E311" s="102" t="s">
        <v>81</v>
      </c>
      <c r="F311" s="103">
        <v>9</v>
      </c>
      <c r="G311" s="102" t="s">
        <v>68</v>
      </c>
      <c r="H311" s="102" t="s">
        <v>69</v>
      </c>
      <c r="I311" s="103"/>
      <c r="J311" s="99">
        <f>J312</f>
        <v>313500</v>
      </c>
    </row>
    <row r="312" spans="1:10" ht="31.5">
      <c r="A312" s="44" t="s">
        <v>329</v>
      </c>
      <c r="B312" s="102" t="s">
        <v>54</v>
      </c>
      <c r="C312" s="102" t="s">
        <v>85</v>
      </c>
      <c r="D312" s="102" t="s">
        <v>72</v>
      </c>
      <c r="E312" s="102" t="s">
        <v>81</v>
      </c>
      <c r="F312" s="103">
        <v>9</v>
      </c>
      <c r="G312" s="102" t="s">
        <v>68</v>
      </c>
      <c r="H312" s="103">
        <v>29180</v>
      </c>
      <c r="I312" s="102"/>
      <c r="J312" s="99">
        <f>J313</f>
        <v>313500</v>
      </c>
    </row>
    <row r="313" spans="1:10">
      <c r="A313" s="45" t="s">
        <v>106</v>
      </c>
      <c r="B313" s="102" t="s">
        <v>54</v>
      </c>
      <c r="C313" s="102" t="s">
        <v>85</v>
      </c>
      <c r="D313" s="102" t="s">
        <v>72</v>
      </c>
      <c r="E313" s="102" t="s">
        <v>81</v>
      </c>
      <c r="F313" s="103">
        <v>9</v>
      </c>
      <c r="G313" s="102" t="s">
        <v>68</v>
      </c>
      <c r="H313" s="103">
        <v>29180</v>
      </c>
      <c r="I313" s="102" t="s">
        <v>464</v>
      </c>
      <c r="J313" s="99">
        <v>313500</v>
      </c>
    </row>
    <row r="314" spans="1:10" ht="31.5">
      <c r="A314" s="45" t="s">
        <v>316</v>
      </c>
      <c r="B314" s="103">
        <v>871</v>
      </c>
      <c r="C314" s="102" t="s">
        <v>85</v>
      </c>
      <c r="D314" s="102" t="s">
        <v>85</v>
      </c>
      <c r="E314" s="102" t="s">
        <v>68</v>
      </c>
      <c r="F314" s="103">
        <v>0</v>
      </c>
      <c r="G314" s="102" t="s">
        <v>68</v>
      </c>
      <c r="H314" s="102" t="s">
        <v>69</v>
      </c>
      <c r="I314" s="103"/>
      <c r="J314" s="99">
        <f>J315+J321</f>
        <v>20761603.139999997</v>
      </c>
    </row>
    <row r="315" spans="1:10" ht="47.25">
      <c r="A315" s="44" t="s">
        <v>250</v>
      </c>
      <c r="B315" s="103">
        <v>871</v>
      </c>
      <c r="C315" s="102" t="s">
        <v>85</v>
      </c>
      <c r="D315" s="102" t="s">
        <v>85</v>
      </c>
      <c r="E315" s="102" t="s">
        <v>72</v>
      </c>
      <c r="F315" s="103">
        <v>0</v>
      </c>
      <c r="G315" s="102" t="s">
        <v>68</v>
      </c>
      <c r="H315" s="102" t="s">
        <v>69</v>
      </c>
      <c r="I315" s="103"/>
      <c r="J315" s="99">
        <f>J316</f>
        <v>20398603.139999997</v>
      </c>
    </row>
    <row r="316" spans="1:10">
      <c r="A316" s="45" t="s">
        <v>317</v>
      </c>
      <c r="B316" s="103">
        <v>871</v>
      </c>
      <c r="C316" s="102" t="s">
        <v>85</v>
      </c>
      <c r="D316" s="102" t="s">
        <v>85</v>
      </c>
      <c r="E316" s="102" t="s">
        <v>72</v>
      </c>
      <c r="F316" s="103">
        <v>4</v>
      </c>
      <c r="G316" s="102" t="s">
        <v>68</v>
      </c>
      <c r="H316" s="102" t="s">
        <v>69</v>
      </c>
      <c r="I316" s="103"/>
      <c r="J316" s="99">
        <f>J317</f>
        <v>20398603.139999997</v>
      </c>
    </row>
    <row r="317" spans="1:10" ht="31.5">
      <c r="A317" s="45" t="s">
        <v>318</v>
      </c>
      <c r="B317" s="103">
        <v>871</v>
      </c>
      <c r="C317" s="102" t="s">
        <v>85</v>
      </c>
      <c r="D317" s="102" t="s">
        <v>85</v>
      </c>
      <c r="E317" s="102" t="s">
        <v>72</v>
      </c>
      <c r="F317" s="103">
        <v>4</v>
      </c>
      <c r="G317" s="102" t="s">
        <v>68</v>
      </c>
      <c r="H317" s="102" t="s">
        <v>319</v>
      </c>
      <c r="I317" s="103"/>
      <c r="J317" s="99">
        <f>SUM(J318:J320)</f>
        <v>20398603.139999997</v>
      </c>
    </row>
    <row r="318" spans="1:10">
      <c r="A318" s="44" t="s">
        <v>320</v>
      </c>
      <c r="B318" s="103">
        <v>871</v>
      </c>
      <c r="C318" s="102" t="s">
        <v>85</v>
      </c>
      <c r="D318" s="102" t="s">
        <v>85</v>
      </c>
      <c r="E318" s="102" t="s">
        <v>72</v>
      </c>
      <c r="F318" s="103">
        <v>4</v>
      </c>
      <c r="G318" s="102" t="s">
        <v>68</v>
      </c>
      <c r="H318" s="102" t="s">
        <v>319</v>
      </c>
      <c r="I318" s="103">
        <v>110</v>
      </c>
      <c r="J318" s="99">
        <f>13054587.7+3942475.04</f>
        <v>16997062.739999998</v>
      </c>
    </row>
    <row r="319" spans="1:10" ht="31.5">
      <c r="A319" s="45" t="s">
        <v>75</v>
      </c>
      <c r="B319" s="103">
        <v>871</v>
      </c>
      <c r="C319" s="102" t="s">
        <v>85</v>
      </c>
      <c r="D319" s="102" t="s">
        <v>85</v>
      </c>
      <c r="E319" s="102" t="s">
        <v>72</v>
      </c>
      <c r="F319" s="103">
        <v>4</v>
      </c>
      <c r="G319" s="102" t="s">
        <v>68</v>
      </c>
      <c r="H319" s="102" t="s">
        <v>319</v>
      </c>
      <c r="I319" s="103">
        <v>240</v>
      </c>
      <c r="J319" s="99">
        <f>113280+3241260.4</f>
        <v>3354540.4</v>
      </c>
    </row>
    <row r="320" spans="1:10">
      <c r="A320" s="44" t="s">
        <v>77</v>
      </c>
      <c r="B320" s="103">
        <v>871</v>
      </c>
      <c r="C320" s="102" t="s">
        <v>85</v>
      </c>
      <c r="D320" s="102" t="s">
        <v>85</v>
      </c>
      <c r="E320" s="102" t="s">
        <v>72</v>
      </c>
      <c r="F320" s="103">
        <v>4</v>
      </c>
      <c r="G320" s="102" t="s">
        <v>68</v>
      </c>
      <c r="H320" s="102" t="s">
        <v>319</v>
      </c>
      <c r="I320" s="103">
        <v>850</v>
      </c>
      <c r="J320" s="99">
        <v>47000</v>
      </c>
    </row>
    <row r="321" spans="1:10" ht="47.25">
      <c r="A321" s="44" t="s">
        <v>188</v>
      </c>
      <c r="B321" s="103">
        <v>871</v>
      </c>
      <c r="C321" s="102" t="s">
        <v>85</v>
      </c>
      <c r="D321" s="102" t="s">
        <v>85</v>
      </c>
      <c r="E321" s="102" t="s">
        <v>89</v>
      </c>
      <c r="F321" s="103">
        <v>0</v>
      </c>
      <c r="G321" s="102" t="s">
        <v>68</v>
      </c>
      <c r="H321" s="102" t="s">
        <v>69</v>
      </c>
      <c r="I321" s="103"/>
      <c r="J321" s="99">
        <f>J322</f>
        <v>363000</v>
      </c>
    </row>
    <row r="322" spans="1:10" ht="31.5">
      <c r="A322" s="44" t="s">
        <v>321</v>
      </c>
      <c r="B322" s="102" t="s">
        <v>54</v>
      </c>
      <c r="C322" s="102" t="s">
        <v>85</v>
      </c>
      <c r="D322" s="102" t="s">
        <v>85</v>
      </c>
      <c r="E322" s="102" t="s">
        <v>89</v>
      </c>
      <c r="F322" s="103">
        <v>2</v>
      </c>
      <c r="G322" s="102" t="s">
        <v>68</v>
      </c>
      <c r="H322" s="102" t="s">
        <v>69</v>
      </c>
      <c r="I322" s="103"/>
      <c r="J322" s="99">
        <f>J323+J326+J329</f>
        <v>363000</v>
      </c>
    </row>
    <row r="323" spans="1:10">
      <c r="A323" s="44" t="s">
        <v>190</v>
      </c>
      <c r="B323" s="102" t="s">
        <v>54</v>
      </c>
      <c r="C323" s="102" t="s">
        <v>85</v>
      </c>
      <c r="D323" s="102" t="s">
        <v>85</v>
      </c>
      <c r="E323" s="102" t="s">
        <v>89</v>
      </c>
      <c r="F323" s="103">
        <v>2</v>
      </c>
      <c r="G323" s="102" t="s">
        <v>65</v>
      </c>
      <c r="H323" s="102" t="s">
        <v>69</v>
      </c>
      <c r="I323" s="103"/>
      <c r="J323" s="99">
        <f>J324</f>
        <v>100000</v>
      </c>
    </row>
    <row r="324" spans="1:10" ht="47.25">
      <c r="A324" s="45" t="s">
        <v>191</v>
      </c>
      <c r="B324" s="102" t="s">
        <v>54</v>
      </c>
      <c r="C324" s="102" t="s">
        <v>85</v>
      </c>
      <c r="D324" s="102" t="s">
        <v>85</v>
      </c>
      <c r="E324" s="102" t="s">
        <v>89</v>
      </c>
      <c r="F324" s="102" t="s">
        <v>73</v>
      </c>
      <c r="G324" s="102" t="s">
        <v>65</v>
      </c>
      <c r="H324" s="102" t="s">
        <v>192</v>
      </c>
      <c r="I324" s="102"/>
      <c r="J324" s="99">
        <f>J325</f>
        <v>100000</v>
      </c>
    </row>
    <row r="325" spans="1:10" ht="31.5">
      <c r="A325" s="45" t="s">
        <v>75</v>
      </c>
      <c r="B325" s="102" t="s">
        <v>54</v>
      </c>
      <c r="C325" s="102" t="s">
        <v>85</v>
      </c>
      <c r="D325" s="102" t="s">
        <v>85</v>
      </c>
      <c r="E325" s="102" t="s">
        <v>89</v>
      </c>
      <c r="F325" s="102" t="s">
        <v>73</v>
      </c>
      <c r="G325" s="102" t="s">
        <v>65</v>
      </c>
      <c r="H325" s="102" t="s">
        <v>192</v>
      </c>
      <c r="I325" s="102" t="s">
        <v>76</v>
      </c>
      <c r="J325" s="99">
        <f>150000-50000</f>
        <v>100000</v>
      </c>
    </row>
    <row r="326" spans="1:10">
      <c r="A326" s="44" t="s">
        <v>322</v>
      </c>
      <c r="B326" s="102" t="s">
        <v>54</v>
      </c>
      <c r="C326" s="102" t="s">
        <v>85</v>
      </c>
      <c r="D326" s="102" t="s">
        <v>85</v>
      </c>
      <c r="E326" s="102" t="s">
        <v>89</v>
      </c>
      <c r="F326" s="103">
        <v>2</v>
      </c>
      <c r="G326" s="102" t="s">
        <v>66</v>
      </c>
      <c r="H326" s="102"/>
      <c r="I326" s="103"/>
      <c r="J326" s="99">
        <f>J327</f>
        <v>258000</v>
      </c>
    </row>
    <row r="327" spans="1:10" ht="47.25">
      <c r="A327" s="45" t="s">
        <v>191</v>
      </c>
      <c r="B327" s="102" t="s">
        <v>54</v>
      </c>
      <c r="C327" s="102" t="s">
        <v>85</v>
      </c>
      <c r="D327" s="102" t="s">
        <v>85</v>
      </c>
      <c r="E327" s="102" t="s">
        <v>89</v>
      </c>
      <c r="F327" s="102" t="s">
        <v>73</v>
      </c>
      <c r="G327" s="102" t="s">
        <v>66</v>
      </c>
      <c r="H327" s="102" t="s">
        <v>192</v>
      </c>
      <c r="I327" s="102"/>
      <c r="J327" s="99">
        <f>J328</f>
        <v>258000</v>
      </c>
    </row>
    <row r="328" spans="1:10" ht="31.5">
      <c r="A328" s="45" t="s">
        <v>75</v>
      </c>
      <c r="B328" s="102" t="s">
        <v>54</v>
      </c>
      <c r="C328" s="102" t="s">
        <v>85</v>
      </c>
      <c r="D328" s="102" t="s">
        <v>85</v>
      </c>
      <c r="E328" s="102" t="s">
        <v>89</v>
      </c>
      <c r="F328" s="102" t="s">
        <v>73</v>
      </c>
      <c r="G328" s="102" t="s">
        <v>66</v>
      </c>
      <c r="H328" s="102" t="s">
        <v>192</v>
      </c>
      <c r="I328" s="102" t="s">
        <v>76</v>
      </c>
      <c r="J328" s="99">
        <f>508000-250000</f>
        <v>258000</v>
      </c>
    </row>
    <row r="329" spans="1:10">
      <c r="A329" s="44" t="s">
        <v>197</v>
      </c>
      <c r="B329" s="102" t="s">
        <v>54</v>
      </c>
      <c r="C329" s="102" t="s">
        <v>85</v>
      </c>
      <c r="D329" s="102" t="s">
        <v>85</v>
      </c>
      <c r="E329" s="102" t="s">
        <v>89</v>
      </c>
      <c r="F329" s="102" t="s">
        <v>73</v>
      </c>
      <c r="G329" s="102" t="s">
        <v>72</v>
      </c>
      <c r="H329" s="102" t="s">
        <v>69</v>
      </c>
      <c r="I329" s="102"/>
      <c r="J329" s="99">
        <f>J330</f>
        <v>5000</v>
      </c>
    </row>
    <row r="330" spans="1:10" ht="47.25">
      <c r="A330" s="45" t="s">
        <v>191</v>
      </c>
      <c r="B330" s="102" t="s">
        <v>54</v>
      </c>
      <c r="C330" s="102" t="s">
        <v>85</v>
      </c>
      <c r="D330" s="102" t="s">
        <v>85</v>
      </c>
      <c r="E330" s="102" t="s">
        <v>89</v>
      </c>
      <c r="F330" s="102" t="s">
        <v>73</v>
      </c>
      <c r="G330" s="102" t="s">
        <v>72</v>
      </c>
      <c r="H330" s="102" t="s">
        <v>192</v>
      </c>
      <c r="I330" s="102"/>
      <c r="J330" s="99">
        <f>J331</f>
        <v>5000</v>
      </c>
    </row>
    <row r="331" spans="1:10" ht="31.5">
      <c r="A331" s="45" t="s">
        <v>75</v>
      </c>
      <c r="B331" s="102" t="s">
        <v>54</v>
      </c>
      <c r="C331" s="102" t="s">
        <v>85</v>
      </c>
      <c r="D331" s="102" t="s">
        <v>85</v>
      </c>
      <c r="E331" s="102" t="s">
        <v>89</v>
      </c>
      <c r="F331" s="102" t="s">
        <v>73</v>
      </c>
      <c r="G331" s="102" t="s">
        <v>72</v>
      </c>
      <c r="H331" s="102" t="s">
        <v>192</v>
      </c>
      <c r="I331" s="102" t="s">
        <v>76</v>
      </c>
      <c r="J331" s="99">
        <v>5000</v>
      </c>
    </row>
    <row r="332" spans="1:10" hidden="1">
      <c r="A332" s="45" t="s">
        <v>126</v>
      </c>
      <c r="B332" s="102" t="s">
        <v>54</v>
      </c>
      <c r="C332" s="102" t="s">
        <v>87</v>
      </c>
      <c r="D332" s="102"/>
      <c r="E332" s="102"/>
      <c r="F332" s="102"/>
      <c r="G332" s="102"/>
      <c r="H332" s="102"/>
      <c r="I332" s="102"/>
      <c r="J332" s="99">
        <f>J333</f>
        <v>0</v>
      </c>
    </row>
    <row r="333" spans="1:10" hidden="1">
      <c r="A333" s="45" t="s">
        <v>127</v>
      </c>
      <c r="B333" s="102" t="s">
        <v>54</v>
      </c>
      <c r="C333" s="102" t="s">
        <v>87</v>
      </c>
      <c r="D333" s="102" t="s">
        <v>85</v>
      </c>
      <c r="E333" s="102"/>
      <c r="F333" s="102"/>
      <c r="G333" s="102"/>
      <c r="H333" s="102"/>
      <c r="I333" s="102"/>
      <c r="J333" s="99">
        <f>J334</f>
        <v>0</v>
      </c>
    </row>
    <row r="334" spans="1:10" hidden="1">
      <c r="A334" s="45" t="s">
        <v>80</v>
      </c>
      <c r="B334" s="102" t="s">
        <v>54</v>
      </c>
      <c r="C334" s="102" t="s">
        <v>87</v>
      </c>
      <c r="D334" s="102" t="s">
        <v>85</v>
      </c>
      <c r="E334" s="102" t="s">
        <v>81</v>
      </c>
      <c r="F334" s="103">
        <v>0</v>
      </c>
      <c r="G334" s="102" t="s">
        <v>67</v>
      </c>
      <c r="H334" s="102" t="s">
        <v>69</v>
      </c>
      <c r="I334" s="102"/>
      <c r="J334" s="99">
        <f>J335</f>
        <v>0</v>
      </c>
    </row>
    <row r="335" spans="1:10" hidden="1">
      <c r="A335" s="45" t="s">
        <v>218</v>
      </c>
      <c r="B335" s="102" t="s">
        <v>54</v>
      </c>
      <c r="C335" s="102" t="s">
        <v>87</v>
      </c>
      <c r="D335" s="102" t="s">
        <v>85</v>
      </c>
      <c r="E335" s="102" t="s">
        <v>81</v>
      </c>
      <c r="F335" s="103">
        <v>9</v>
      </c>
      <c r="G335" s="102" t="s">
        <v>67</v>
      </c>
      <c r="H335" s="102" t="s">
        <v>69</v>
      </c>
      <c r="I335" s="102"/>
      <c r="J335" s="99">
        <f>J336</f>
        <v>0</v>
      </c>
    </row>
    <row r="336" spans="1:10" ht="47.25" hidden="1">
      <c r="A336" s="45" t="s">
        <v>307</v>
      </c>
      <c r="B336" s="102" t="s">
        <v>54</v>
      </c>
      <c r="C336" s="102" t="s">
        <v>87</v>
      </c>
      <c r="D336" s="102" t="s">
        <v>85</v>
      </c>
      <c r="E336" s="102" t="s">
        <v>81</v>
      </c>
      <c r="F336" s="102" t="s">
        <v>82</v>
      </c>
      <c r="G336" s="102" t="s">
        <v>67</v>
      </c>
      <c r="H336" s="102" t="s">
        <v>308</v>
      </c>
      <c r="I336" s="102"/>
      <c r="J336" s="99">
        <f>J337</f>
        <v>0</v>
      </c>
    </row>
    <row r="337" spans="1:10" ht="31.5" hidden="1">
      <c r="A337" s="45" t="s">
        <v>75</v>
      </c>
      <c r="B337" s="102" t="s">
        <v>54</v>
      </c>
      <c r="C337" s="102" t="s">
        <v>87</v>
      </c>
      <c r="D337" s="102" t="s">
        <v>85</v>
      </c>
      <c r="E337" s="102" t="s">
        <v>81</v>
      </c>
      <c r="F337" s="102" t="s">
        <v>82</v>
      </c>
      <c r="G337" s="102" t="s">
        <v>67</v>
      </c>
      <c r="H337" s="102" t="s">
        <v>308</v>
      </c>
      <c r="I337" s="102" t="s">
        <v>76</v>
      </c>
      <c r="J337" s="99"/>
    </row>
    <row r="338" spans="1:10">
      <c r="A338" s="50" t="s">
        <v>128</v>
      </c>
      <c r="B338" s="102" t="s">
        <v>54</v>
      </c>
      <c r="C338" s="102" t="s">
        <v>89</v>
      </c>
      <c r="D338" s="102"/>
      <c r="E338" s="102"/>
      <c r="F338" s="103"/>
      <c r="G338" s="102"/>
      <c r="H338" s="102"/>
      <c r="I338" s="103"/>
      <c r="J338" s="98">
        <f>J339+J343</f>
        <v>3155593.6</v>
      </c>
    </row>
    <row r="339" spans="1:10" ht="31.5">
      <c r="A339" s="51" t="s">
        <v>129</v>
      </c>
      <c r="B339" s="102" t="s">
        <v>54</v>
      </c>
      <c r="C339" s="102" t="s">
        <v>89</v>
      </c>
      <c r="D339" s="102" t="s">
        <v>85</v>
      </c>
      <c r="E339" s="102"/>
      <c r="F339" s="103"/>
      <c r="G339" s="102"/>
      <c r="H339" s="102"/>
      <c r="I339" s="103"/>
      <c r="J339" s="99">
        <f>J340</f>
        <v>30000</v>
      </c>
    </row>
    <row r="340" spans="1:10" ht="94.5">
      <c r="A340" s="44" t="s">
        <v>323</v>
      </c>
      <c r="B340" s="102" t="s">
        <v>54</v>
      </c>
      <c r="C340" s="102" t="s">
        <v>89</v>
      </c>
      <c r="D340" s="102" t="s">
        <v>85</v>
      </c>
      <c r="E340" s="102" t="s">
        <v>103</v>
      </c>
      <c r="F340" s="103">
        <v>0</v>
      </c>
      <c r="G340" s="102" t="s">
        <v>68</v>
      </c>
      <c r="H340" s="102" t="s">
        <v>69</v>
      </c>
      <c r="I340" s="103"/>
      <c r="J340" s="99">
        <f>J341</f>
        <v>30000</v>
      </c>
    </row>
    <row r="341" spans="1:10" ht="31.5">
      <c r="A341" s="45" t="s">
        <v>324</v>
      </c>
      <c r="B341" s="102" t="s">
        <v>54</v>
      </c>
      <c r="C341" s="102" t="s">
        <v>89</v>
      </c>
      <c r="D341" s="102" t="s">
        <v>85</v>
      </c>
      <c r="E341" s="102" t="s">
        <v>103</v>
      </c>
      <c r="F341" s="103">
        <v>0</v>
      </c>
      <c r="G341" s="102" t="s">
        <v>68</v>
      </c>
      <c r="H341" s="102" t="s">
        <v>325</v>
      </c>
      <c r="I341" s="103"/>
      <c r="J341" s="99">
        <f>J342</f>
        <v>30000</v>
      </c>
    </row>
    <row r="342" spans="1:10" ht="31.5">
      <c r="A342" s="45" t="s">
        <v>75</v>
      </c>
      <c r="B342" s="102" t="s">
        <v>54</v>
      </c>
      <c r="C342" s="102" t="s">
        <v>89</v>
      </c>
      <c r="D342" s="102" t="s">
        <v>85</v>
      </c>
      <c r="E342" s="102" t="s">
        <v>103</v>
      </c>
      <c r="F342" s="103">
        <v>0</v>
      </c>
      <c r="G342" s="102" t="s">
        <v>68</v>
      </c>
      <c r="H342" s="102" t="s">
        <v>325</v>
      </c>
      <c r="I342" s="103">
        <v>240</v>
      </c>
      <c r="J342" s="99">
        <v>30000</v>
      </c>
    </row>
    <row r="343" spans="1:10">
      <c r="A343" s="44" t="s">
        <v>130</v>
      </c>
      <c r="B343" s="102" t="s">
        <v>54</v>
      </c>
      <c r="C343" s="102" t="s">
        <v>89</v>
      </c>
      <c r="D343" s="102" t="s">
        <v>89</v>
      </c>
      <c r="E343" s="102"/>
      <c r="F343" s="103"/>
      <c r="G343" s="102"/>
      <c r="H343" s="102"/>
      <c r="I343" s="103"/>
      <c r="J343" s="98">
        <f>J344</f>
        <v>3125593.6</v>
      </c>
    </row>
    <row r="344" spans="1:10" ht="47.25">
      <c r="A344" s="45" t="s">
        <v>326</v>
      </c>
      <c r="B344" s="102" t="s">
        <v>54</v>
      </c>
      <c r="C344" s="102" t="s">
        <v>89</v>
      </c>
      <c r="D344" s="102" t="s">
        <v>89</v>
      </c>
      <c r="E344" s="102" t="s">
        <v>87</v>
      </c>
      <c r="F344" s="103">
        <v>0</v>
      </c>
      <c r="G344" s="102" t="s">
        <v>68</v>
      </c>
      <c r="H344" s="102" t="s">
        <v>69</v>
      </c>
      <c r="I344" s="103"/>
      <c r="J344" s="98">
        <f>J345</f>
        <v>3125593.6</v>
      </c>
    </row>
    <row r="345" spans="1:10">
      <c r="A345" s="44" t="s">
        <v>130</v>
      </c>
      <c r="B345" s="102" t="s">
        <v>54</v>
      </c>
      <c r="C345" s="102" t="s">
        <v>89</v>
      </c>
      <c r="D345" s="102" t="s">
        <v>89</v>
      </c>
      <c r="E345" s="102" t="s">
        <v>87</v>
      </c>
      <c r="F345" s="103">
        <v>1</v>
      </c>
      <c r="G345" s="102" t="s">
        <v>68</v>
      </c>
      <c r="H345" s="102" t="s">
        <v>69</v>
      </c>
      <c r="I345" s="103"/>
      <c r="J345" s="98">
        <f>J346+J348</f>
        <v>3125593.6</v>
      </c>
    </row>
    <row r="346" spans="1:10" ht="31.5">
      <c r="A346" s="44" t="s">
        <v>327</v>
      </c>
      <c r="B346" s="102" t="s">
        <v>54</v>
      </c>
      <c r="C346" s="102" t="s">
        <v>89</v>
      </c>
      <c r="D346" s="102" t="s">
        <v>89</v>
      </c>
      <c r="E346" s="102" t="s">
        <v>87</v>
      </c>
      <c r="F346" s="103">
        <v>1</v>
      </c>
      <c r="G346" s="102" t="s">
        <v>68</v>
      </c>
      <c r="H346" s="102" t="s">
        <v>328</v>
      </c>
      <c r="I346" s="103"/>
      <c r="J346" s="98">
        <f>J347</f>
        <v>99993.600000000006</v>
      </c>
    </row>
    <row r="347" spans="1:10">
      <c r="A347" s="44" t="s">
        <v>320</v>
      </c>
      <c r="B347" s="102" t="s">
        <v>54</v>
      </c>
      <c r="C347" s="102" t="s">
        <v>89</v>
      </c>
      <c r="D347" s="102" t="s">
        <v>89</v>
      </c>
      <c r="E347" s="102" t="s">
        <v>87</v>
      </c>
      <c r="F347" s="103">
        <v>1</v>
      </c>
      <c r="G347" s="102" t="s">
        <v>68</v>
      </c>
      <c r="H347" s="102" t="s">
        <v>328</v>
      </c>
      <c r="I347" s="103">
        <v>110</v>
      </c>
      <c r="J347" s="98">
        <f>99993.6</f>
        <v>99993.600000000006</v>
      </c>
    </row>
    <row r="348" spans="1:10" ht="31.5">
      <c r="A348" s="44" t="s">
        <v>329</v>
      </c>
      <c r="B348" s="102" t="s">
        <v>54</v>
      </c>
      <c r="C348" s="102" t="s">
        <v>89</v>
      </c>
      <c r="D348" s="102" t="s">
        <v>89</v>
      </c>
      <c r="E348" s="102" t="s">
        <v>87</v>
      </c>
      <c r="F348" s="103">
        <v>1</v>
      </c>
      <c r="G348" s="102" t="s">
        <v>68</v>
      </c>
      <c r="H348" s="102" t="s">
        <v>330</v>
      </c>
      <c r="I348" s="103"/>
      <c r="J348" s="98">
        <f>J349</f>
        <v>3025600</v>
      </c>
    </row>
    <row r="349" spans="1:10">
      <c r="A349" s="45" t="s">
        <v>106</v>
      </c>
      <c r="B349" s="102" t="s">
        <v>54</v>
      </c>
      <c r="C349" s="102" t="s">
        <v>89</v>
      </c>
      <c r="D349" s="102" t="s">
        <v>89</v>
      </c>
      <c r="E349" s="102" t="s">
        <v>87</v>
      </c>
      <c r="F349" s="103">
        <v>1</v>
      </c>
      <c r="G349" s="102" t="s">
        <v>68</v>
      </c>
      <c r="H349" s="102" t="s">
        <v>330</v>
      </c>
      <c r="I349" s="103">
        <v>520</v>
      </c>
      <c r="J349" s="98">
        <v>3025600</v>
      </c>
    </row>
    <row r="350" spans="1:10">
      <c r="A350" s="50" t="s">
        <v>331</v>
      </c>
      <c r="B350" s="102" t="s">
        <v>54</v>
      </c>
      <c r="C350" s="102" t="s">
        <v>115</v>
      </c>
      <c r="D350" s="102"/>
      <c r="E350" s="102"/>
      <c r="F350" s="103"/>
      <c r="G350" s="102"/>
      <c r="H350" s="102"/>
      <c r="I350" s="103"/>
      <c r="J350" s="98">
        <f>J351+J393</f>
        <v>32347017.770000003</v>
      </c>
    </row>
    <row r="351" spans="1:10">
      <c r="A351" s="44" t="s">
        <v>131</v>
      </c>
      <c r="B351" s="102" t="s">
        <v>54</v>
      </c>
      <c r="C351" s="102" t="s">
        <v>115</v>
      </c>
      <c r="D351" s="103" t="s">
        <v>65</v>
      </c>
      <c r="E351" s="102" t="s">
        <v>140</v>
      </c>
      <c r="F351" s="103"/>
      <c r="G351" s="102"/>
      <c r="H351" s="102"/>
      <c r="I351" s="103" t="s">
        <v>141</v>
      </c>
      <c r="J351" s="98">
        <f>J384+J352+J372+J380</f>
        <v>31552731.630000003</v>
      </c>
    </row>
    <row r="352" spans="1:10" ht="47.25">
      <c r="A352" s="45" t="s">
        <v>326</v>
      </c>
      <c r="B352" s="102" t="s">
        <v>54</v>
      </c>
      <c r="C352" s="102" t="s">
        <v>115</v>
      </c>
      <c r="D352" s="102" t="s">
        <v>65</v>
      </c>
      <c r="E352" s="102" t="s">
        <v>87</v>
      </c>
      <c r="F352" s="103">
        <v>0</v>
      </c>
      <c r="G352" s="102" t="s">
        <v>68</v>
      </c>
      <c r="H352" s="102" t="s">
        <v>69</v>
      </c>
      <c r="I352" s="103"/>
      <c r="J352" s="98">
        <f>J353+J367</f>
        <v>30257069.420000002</v>
      </c>
    </row>
    <row r="353" spans="1:10">
      <c r="A353" s="45" t="s">
        <v>332</v>
      </c>
      <c r="B353" s="102" t="s">
        <v>54</v>
      </c>
      <c r="C353" s="102" t="s">
        <v>115</v>
      </c>
      <c r="D353" s="102" t="s">
        <v>65</v>
      </c>
      <c r="E353" s="102" t="s">
        <v>87</v>
      </c>
      <c r="F353" s="103">
        <v>2</v>
      </c>
      <c r="G353" s="102" t="s">
        <v>68</v>
      </c>
      <c r="H353" s="102" t="s">
        <v>69</v>
      </c>
      <c r="I353" s="103"/>
      <c r="J353" s="98">
        <f>J354+J358+J360+J362+J364</f>
        <v>18956933.780000001</v>
      </c>
    </row>
    <row r="354" spans="1:10" ht="31.5">
      <c r="A354" s="45" t="s">
        <v>318</v>
      </c>
      <c r="B354" s="102" t="s">
        <v>54</v>
      </c>
      <c r="C354" s="102" t="s">
        <v>115</v>
      </c>
      <c r="D354" s="102" t="s">
        <v>65</v>
      </c>
      <c r="E354" s="102" t="s">
        <v>87</v>
      </c>
      <c r="F354" s="103">
        <v>2</v>
      </c>
      <c r="G354" s="102" t="s">
        <v>68</v>
      </c>
      <c r="H354" s="102" t="s">
        <v>319</v>
      </c>
      <c r="I354" s="103"/>
      <c r="J354" s="98">
        <f>SUM(J355:J357)</f>
        <v>13024635.91</v>
      </c>
    </row>
    <row r="355" spans="1:10">
      <c r="A355" s="44" t="s">
        <v>320</v>
      </c>
      <c r="B355" s="102" t="s">
        <v>54</v>
      </c>
      <c r="C355" s="102" t="s">
        <v>115</v>
      </c>
      <c r="D355" s="102" t="s">
        <v>65</v>
      </c>
      <c r="E355" s="102" t="s">
        <v>87</v>
      </c>
      <c r="F355" s="103">
        <v>2</v>
      </c>
      <c r="G355" s="102" t="s">
        <v>68</v>
      </c>
      <c r="H355" s="102" t="s">
        <v>319</v>
      </c>
      <c r="I355" s="103">
        <v>110</v>
      </c>
      <c r="J355" s="98">
        <f>2930565.56-254898.25-500000+530000+671864</f>
        <v>3377531.31</v>
      </c>
    </row>
    <row r="356" spans="1:10" ht="31.5">
      <c r="A356" s="45" t="s">
        <v>75</v>
      </c>
      <c r="B356" s="102" t="s">
        <v>54</v>
      </c>
      <c r="C356" s="102" t="s">
        <v>115</v>
      </c>
      <c r="D356" s="102" t="s">
        <v>65</v>
      </c>
      <c r="E356" s="102" t="s">
        <v>87</v>
      </c>
      <c r="F356" s="103">
        <v>2</v>
      </c>
      <c r="G356" s="102" t="s">
        <v>68</v>
      </c>
      <c r="H356" s="102" t="s">
        <v>319</v>
      </c>
      <c r="I356" s="103">
        <v>240</v>
      </c>
      <c r="J356" s="98">
        <f>9798019.4-1370914.8+600000+600000</f>
        <v>9627104.5999999996</v>
      </c>
    </row>
    <row r="357" spans="1:10">
      <c r="A357" s="44" t="s">
        <v>77</v>
      </c>
      <c r="B357" s="102" t="s">
        <v>54</v>
      </c>
      <c r="C357" s="102" t="s">
        <v>115</v>
      </c>
      <c r="D357" s="102" t="s">
        <v>65</v>
      </c>
      <c r="E357" s="102" t="s">
        <v>87</v>
      </c>
      <c r="F357" s="103">
        <v>2</v>
      </c>
      <c r="G357" s="102" t="s">
        <v>68</v>
      </c>
      <c r="H357" s="102" t="s">
        <v>319</v>
      </c>
      <c r="I357" s="103">
        <v>850</v>
      </c>
      <c r="J357" s="98">
        <v>20000</v>
      </c>
    </row>
    <row r="358" spans="1:10">
      <c r="A358" s="45" t="s">
        <v>175</v>
      </c>
      <c r="B358" s="131" t="s">
        <v>54</v>
      </c>
      <c r="C358" s="131" t="s">
        <v>115</v>
      </c>
      <c r="D358" s="131" t="s">
        <v>65</v>
      </c>
      <c r="E358" s="131" t="s">
        <v>87</v>
      </c>
      <c r="F358" s="132">
        <v>2</v>
      </c>
      <c r="G358" s="131" t="s">
        <v>68</v>
      </c>
      <c r="H358" s="131" t="s">
        <v>176</v>
      </c>
      <c r="I358" s="132"/>
      <c r="J358" s="98">
        <f>J359</f>
        <v>932297.87</v>
      </c>
    </row>
    <row r="359" spans="1:10" ht="31.5">
      <c r="A359" s="45" t="s">
        <v>75</v>
      </c>
      <c r="B359" s="131" t="s">
        <v>54</v>
      </c>
      <c r="C359" s="131" t="s">
        <v>115</v>
      </c>
      <c r="D359" s="131" t="s">
        <v>65</v>
      </c>
      <c r="E359" s="131" t="s">
        <v>87</v>
      </c>
      <c r="F359" s="132">
        <v>2</v>
      </c>
      <c r="G359" s="131" t="s">
        <v>68</v>
      </c>
      <c r="H359" s="131" t="s">
        <v>176</v>
      </c>
      <c r="I359" s="132">
        <v>240</v>
      </c>
      <c r="J359" s="98">
        <v>932297.87</v>
      </c>
    </row>
    <row r="360" spans="1:10" ht="31.5" hidden="1">
      <c r="A360" s="45" t="s">
        <v>333</v>
      </c>
      <c r="B360" s="102" t="s">
        <v>54</v>
      </c>
      <c r="C360" s="102" t="s">
        <v>115</v>
      </c>
      <c r="D360" s="102" t="s">
        <v>65</v>
      </c>
      <c r="E360" s="102" t="s">
        <v>87</v>
      </c>
      <c r="F360" s="102" t="s">
        <v>73</v>
      </c>
      <c r="G360" s="102" t="s">
        <v>68</v>
      </c>
      <c r="H360" s="102" t="s">
        <v>334</v>
      </c>
      <c r="I360" s="102"/>
      <c r="J360" s="99">
        <f>J361</f>
        <v>0</v>
      </c>
    </row>
    <row r="361" spans="1:10" ht="31.5" hidden="1">
      <c r="A361" s="45" t="s">
        <v>75</v>
      </c>
      <c r="B361" s="102" t="s">
        <v>54</v>
      </c>
      <c r="C361" s="102" t="s">
        <v>115</v>
      </c>
      <c r="D361" s="102" t="s">
        <v>65</v>
      </c>
      <c r="E361" s="102" t="s">
        <v>87</v>
      </c>
      <c r="F361" s="102" t="s">
        <v>73</v>
      </c>
      <c r="G361" s="102" t="s">
        <v>68</v>
      </c>
      <c r="H361" s="102" t="s">
        <v>334</v>
      </c>
      <c r="I361" s="102" t="s">
        <v>76</v>
      </c>
      <c r="J361" s="99"/>
    </row>
    <row r="362" spans="1:10" ht="31.5" hidden="1">
      <c r="A362" s="45" t="s">
        <v>335</v>
      </c>
      <c r="B362" s="102" t="s">
        <v>54</v>
      </c>
      <c r="C362" s="102" t="s">
        <v>115</v>
      </c>
      <c r="D362" s="102" t="s">
        <v>65</v>
      </c>
      <c r="E362" s="102" t="s">
        <v>87</v>
      </c>
      <c r="F362" s="102" t="s">
        <v>73</v>
      </c>
      <c r="G362" s="102" t="s">
        <v>68</v>
      </c>
      <c r="H362" s="102" t="s">
        <v>336</v>
      </c>
      <c r="I362" s="102"/>
      <c r="J362" s="99">
        <f>J363</f>
        <v>0</v>
      </c>
    </row>
    <row r="363" spans="1:10" ht="31.5" hidden="1">
      <c r="A363" s="45" t="s">
        <v>75</v>
      </c>
      <c r="B363" s="102" t="s">
        <v>54</v>
      </c>
      <c r="C363" s="102" t="s">
        <v>115</v>
      </c>
      <c r="D363" s="102" t="s">
        <v>65</v>
      </c>
      <c r="E363" s="102" t="s">
        <v>87</v>
      </c>
      <c r="F363" s="102" t="s">
        <v>73</v>
      </c>
      <c r="G363" s="102" t="s">
        <v>68</v>
      </c>
      <c r="H363" s="102" t="s">
        <v>336</v>
      </c>
      <c r="I363" s="102" t="s">
        <v>76</v>
      </c>
      <c r="J363" s="99"/>
    </row>
    <row r="364" spans="1:10">
      <c r="A364" s="45" t="s">
        <v>465</v>
      </c>
      <c r="B364" s="102" t="s">
        <v>54</v>
      </c>
      <c r="C364" s="102" t="s">
        <v>115</v>
      </c>
      <c r="D364" s="102" t="s">
        <v>65</v>
      </c>
      <c r="E364" s="102" t="s">
        <v>87</v>
      </c>
      <c r="F364" s="102" t="s">
        <v>73</v>
      </c>
      <c r="G364" s="102" t="s">
        <v>466</v>
      </c>
      <c r="H364" s="102" t="s">
        <v>69</v>
      </c>
      <c r="I364" s="102"/>
      <c r="J364" s="99">
        <f>J365</f>
        <v>5000000</v>
      </c>
    </row>
    <row r="365" spans="1:10">
      <c r="A365" s="45" t="s">
        <v>467</v>
      </c>
      <c r="B365" s="102" t="s">
        <v>54</v>
      </c>
      <c r="C365" s="102" t="s">
        <v>115</v>
      </c>
      <c r="D365" s="102" t="s">
        <v>65</v>
      </c>
      <c r="E365" s="102" t="s">
        <v>87</v>
      </c>
      <c r="F365" s="102" t="s">
        <v>73</v>
      </c>
      <c r="G365" s="102" t="s">
        <v>466</v>
      </c>
      <c r="H365" s="102" t="s">
        <v>468</v>
      </c>
      <c r="I365" s="102"/>
      <c r="J365" s="99">
        <f>J366</f>
        <v>5000000</v>
      </c>
    </row>
    <row r="366" spans="1:10" ht="31.5">
      <c r="A366" s="45" t="s">
        <v>75</v>
      </c>
      <c r="B366" s="102" t="s">
        <v>54</v>
      </c>
      <c r="C366" s="102" t="s">
        <v>115</v>
      </c>
      <c r="D366" s="102" t="s">
        <v>65</v>
      </c>
      <c r="E366" s="102" t="s">
        <v>87</v>
      </c>
      <c r="F366" s="102" t="s">
        <v>73</v>
      </c>
      <c r="G366" s="102" t="s">
        <v>466</v>
      </c>
      <c r="H366" s="102" t="s">
        <v>468</v>
      </c>
      <c r="I366" s="102" t="s">
        <v>76</v>
      </c>
      <c r="J366" s="99">
        <v>5000000</v>
      </c>
    </row>
    <row r="367" spans="1:10">
      <c r="A367" s="45" t="s">
        <v>337</v>
      </c>
      <c r="B367" s="102" t="s">
        <v>54</v>
      </c>
      <c r="C367" s="102" t="s">
        <v>115</v>
      </c>
      <c r="D367" s="102" t="s">
        <v>65</v>
      </c>
      <c r="E367" s="102" t="s">
        <v>87</v>
      </c>
      <c r="F367" s="103">
        <v>5</v>
      </c>
      <c r="G367" s="102" t="s">
        <v>68</v>
      </c>
      <c r="H367" s="102" t="s">
        <v>69</v>
      </c>
      <c r="I367" s="103"/>
      <c r="J367" s="98">
        <f>J368+J370</f>
        <v>11300135.639999999</v>
      </c>
    </row>
    <row r="368" spans="1:10" ht="31.5">
      <c r="A368" s="45" t="s">
        <v>318</v>
      </c>
      <c r="B368" s="102" t="s">
        <v>54</v>
      </c>
      <c r="C368" s="102" t="s">
        <v>115</v>
      </c>
      <c r="D368" s="102" t="s">
        <v>65</v>
      </c>
      <c r="E368" s="102" t="s">
        <v>87</v>
      </c>
      <c r="F368" s="103">
        <v>5</v>
      </c>
      <c r="G368" s="102" t="s">
        <v>68</v>
      </c>
      <c r="H368" s="102" t="s">
        <v>319</v>
      </c>
      <c r="I368" s="103"/>
      <c r="J368" s="98">
        <f>J369</f>
        <v>11300135.639999999</v>
      </c>
    </row>
    <row r="369" spans="1:10">
      <c r="A369" s="44" t="s">
        <v>116</v>
      </c>
      <c r="B369" s="102" t="s">
        <v>54</v>
      </c>
      <c r="C369" s="102" t="s">
        <v>115</v>
      </c>
      <c r="D369" s="102" t="s">
        <v>65</v>
      </c>
      <c r="E369" s="102" t="s">
        <v>87</v>
      </c>
      <c r="F369" s="103">
        <v>5</v>
      </c>
      <c r="G369" s="102" t="s">
        <v>68</v>
      </c>
      <c r="H369" s="102" t="s">
        <v>319</v>
      </c>
      <c r="I369" s="103">
        <v>620</v>
      </c>
      <c r="J369" s="98">
        <f>15293057.16-988380.96-500000-2504540.56</f>
        <v>11300135.639999999</v>
      </c>
    </row>
    <row r="370" spans="1:10" ht="94.5" hidden="1">
      <c r="A370" s="44" t="s">
        <v>338</v>
      </c>
      <c r="B370" s="102" t="s">
        <v>54</v>
      </c>
      <c r="C370" s="102" t="s">
        <v>115</v>
      </c>
      <c r="D370" s="102" t="s">
        <v>65</v>
      </c>
      <c r="E370" s="102" t="s">
        <v>87</v>
      </c>
      <c r="F370" s="103">
        <v>5</v>
      </c>
      <c r="G370" s="102" t="s">
        <v>68</v>
      </c>
      <c r="H370" s="102" t="s">
        <v>339</v>
      </c>
      <c r="I370" s="103"/>
      <c r="J370" s="98">
        <f>J371</f>
        <v>0</v>
      </c>
    </row>
    <row r="371" spans="1:10" hidden="1">
      <c r="A371" s="44" t="s">
        <v>163</v>
      </c>
      <c r="B371" s="102" t="s">
        <v>54</v>
      </c>
      <c r="C371" s="102" t="s">
        <v>115</v>
      </c>
      <c r="D371" s="102" t="s">
        <v>65</v>
      </c>
      <c r="E371" s="102" t="s">
        <v>87</v>
      </c>
      <c r="F371" s="103">
        <v>5</v>
      </c>
      <c r="G371" s="102" t="s">
        <v>68</v>
      </c>
      <c r="H371" s="102" t="s">
        <v>339</v>
      </c>
      <c r="I371" s="103">
        <v>540</v>
      </c>
      <c r="J371" s="98"/>
    </row>
    <row r="372" spans="1:10" ht="47.25">
      <c r="A372" s="44" t="s">
        <v>188</v>
      </c>
      <c r="B372" s="102" t="s">
        <v>54</v>
      </c>
      <c r="C372" s="102" t="s">
        <v>115</v>
      </c>
      <c r="D372" s="102" t="s">
        <v>65</v>
      </c>
      <c r="E372" s="102" t="s">
        <v>89</v>
      </c>
      <c r="F372" s="103">
        <v>0</v>
      </c>
      <c r="G372" s="102" t="s">
        <v>68</v>
      </c>
      <c r="H372" s="102" t="s">
        <v>69</v>
      </c>
      <c r="I372" s="103"/>
      <c r="J372" s="99">
        <f>J373</f>
        <v>5000</v>
      </c>
    </row>
    <row r="373" spans="1:10" ht="31.5">
      <c r="A373" s="44" t="s">
        <v>340</v>
      </c>
      <c r="B373" s="102" t="s">
        <v>54</v>
      </c>
      <c r="C373" s="102" t="s">
        <v>115</v>
      </c>
      <c r="D373" s="102" t="s">
        <v>65</v>
      </c>
      <c r="E373" s="102" t="s">
        <v>89</v>
      </c>
      <c r="F373" s="103">
        <v>3</v>
      </c>
      <c r="G373" s="102" t="s">
        <v>68</v>
      </c>
      <c r="H373" s="102" t="s">
        <v>69</v>
      </c>
      <c r="I373" s="103"/>
      <c r="J373" s="99">
        <f>J375+J377</f>
        <v>5000</v>
      </c>
    </row>
    <row r="374" spans="1:10" hidden="1">
      <c r="A374" s="44" t="s">
        <v>190</v>
      </c>
      <c r="B374" s="102" t="s">
        <v>54</v>
      </c>
      <c r="C374" s="102" t="s">
        <v>115</v>
      </c>
      <c r="D374" s="102" t="s">
        <v>65</v>
      </c>
      <c r="E374" s="102" t="s">
        <v>89</v>
      </c>
      <c r="F374" s="103">
        <v>3</v>
      </c>
      <c r="G374" s="102" t="s">
        <v>65</v>
      </c>
      <c r="H374" s="102" t="s">
        <v>69</v>
      </c>
      <c r="I374" s="103"/>
      <c r="J374" s="99">
        <f>J375</f>
        <v>0</v>
      </c>
    </row>
    <row r="375" spans="1:10" ht="47.25" hidden="1">
      <c r="A375" s="45" t="s">
        <v>191</v>
      </c>
      <c r="B375" s="102" t="s">
        <v>54</v>
      </c>
      <c r="C375" s="102" t="s">
        <v>115</v>
      </c>
      <c r="D375" s="102" t="s">
        <v>65</v>
      </c>
      <c r="E375" s="102" t="s">
        <v>89</v>
      </c>
      <c r="F375" s="102" t="s">
        <v>74</v>
      </c>
      <c r="G375" s="102" t="s">
        <v>65</v>
      </c>
      <c r="H375" s="102" t="s">
        <v>192</v>
      </c>
      <c r="I375" s="102"/>
      <c r="J375" s="99">
        <f>J376</f>
        <v>0</v>
      </c>
    </row>
    <row r="376" spans="1:10" ht="31.5" hidden="1">
      <c r="A376" s="45" t="s">
        <v>75</v>
      </c>
      <c r="B376" s="102" t="s">
        <v>54</v>
      </c>
      <c r="C376" s="102" t="s">
        <v>115</v>
      </c>
      <c r="D376" s="102" t="s">
        <v>65</v>
      </c>
      <c r="E376" s="102" t="s">
        <v>89</v>
      </c>
      <c r="F376" s="102" t="s">
        <v>74</v>
      </c>
      <c r="G376" s="102" t="s">
        <v>65</v>
      </c>
      <c r="H376" s="102" t="s">
        <v>192</v>
      </c>
      <c r="I376" s="102" t="s">
        <v>76</v>
      </c>
      <c r="J376" s="99">
        <f>50000-50000</f>
        <v>0</v>
      </c>
    </row>
    <row r="377" spans="1:10">
      <c r="A377" s="44" t="s">
        <v>197</v>
      </c>
      <c r="B377" s="102" t="s">
        <v>54</v>
      </c>
      <c r="C377" s="102" t="s">
        <v>115</v>
      </c>
      <c r="D377" s="102" t="s">
        <v>65</v>
      </c>
      <c r="E377" s="102" t="s">
        <v>89</v>
      </c>
      <c r="F377" s="103">
        <v>3</v>
      </c>
      <c r="G377" s="102" t="s">
        <v>66</v>
      </c>
      <c r="H377" s="102" t="s">
        <v>69</v>
      </c>
      <c r="I377" s="103"/>
      <c r="J377" s="99">
        <f>J378</f>
        <v>5000</v>
      </c>
    </row>
    <row r="378" spans="1:10" ht="47.25">
      <c r="A378" s="45" t="s">
        <v>191</v>
      </c>
      <c r="B378" s="102" t="s">
        <v>54</v>
      </c>
      <c r="C378" s="102" t="s">
        <v>115</v>
      </c>
      <c r="D378" s="102" t="s">
        <v>65</v>
      </c>
      <c r="E378" s="102" t="s">
        <v>89</v>
      </c>
      <c r="F378" s="102" t="s">
        <v>74</v>
      </c>
      <c r="G378" s="102" t="s">
        <v>66</v>
      </c>
      <c r="H378" s="102" t="s">
        <v>192</v>
      </c>
      <c r="I378" s="102"/>
      <c r="J378" s="99">
        <f>J379</f>
        <v>5000</v>
      </c>
    </row>
    <row r="379" spans="1:10" ht="31.5">
      <c r="A379" s="45" t="s">
        <v>75</v>
      </c>
      <c r="B379" s="102" t="s">
        <v>54</v>
      </c>
      <c r="C379" s="102" t="s">
        <v>115</v>
      </c>
      <c r="D379" s="102" t="s">
        <v>65</v>
      </c>
      <c r="E379" s="102" t="s">
        <v>89</v>
      </c>
      <c r="F379" s="102" t="s">
        <v>74</v>
      </c>
      <c r="G379" s="102" t="s">
        <v>66</v>
      </c>
      <c r="H379" s="102" t="s">
        <v>192</v>
      </c>
      <c r="I379" s="102" t="s">
        <v>76</v>
      </c>
      <c r="J379" s="99">
        <v>5000</v>
      </c>
    </row>
    <row r="380" spans="1:10" ht="47.25" hidden="1">
      <c r="A380" s="44" t="s">
        <v>200</v>
      </c>
      <c r="B380" s="102" t="s">
        <v>54</v>
      </c>
      <c r="C380" s="102" t="s">
        <v>115</v>
      </c>
      <c r="D380" s="102" t="s">
        <v>65</v>
      </c>
      <c r="E380" s="102" t="s">
        <v>91</v>
      </c>
      <c r="F380" s="103">
        <v>0</v>
      </c>
      <c r="G380" s="102" t="s">
        <v>68</v>
      </c>
      <c r="H380" s="102" t="s">
        <v>69</v>
      </c>
      <c r="I380" s="103"/>
      <c r="J380" s="99">
        <f>J381</f>
        <v>0</v>
      </c>
    </row>
    <row r="381" spans="1:10" hidden="1">
      <c r="A381" s="45" t="s">
        <v>201</v>
      </c>
      <c r="B381" s="102" t="s">
        <v>54</v>
      </c>
      <c r="C381" s="102" t="s">
        <v>115</v>
      </c>
      <c r="D381" s="102" t="s">
        <v>65</v>
      </c>
      <c r="E381" s="102" t="s">
        <v>91</v>
      </c>
      <c r="F381" s="102" t="s">
        <v>67</v>
      </c>
      <c r="G381" s="102" t="s">
        <v>65</v>
      </c>
      <c r="H381" s="102" t="s">
        <v>69</v>
      </c>
      <c r="I381" s="102"/>
      <c r="J381" s="99">
        <f>J382</f>
        <v>0</v>
      </c>
    </row>
    <row r="382" spans="1:10" ht="31.5" hidden="1">
      <c r="A382" s="45" t="s">
        <v>202</v>
      </c>
      <c r="B382" s="102" t="s">
        <v>54</v>
      </c>
      <c r="C382" s="102" t="s">
        <v>115</v>
      </c>
      <c r="D382" s="102" t="s">
        <v>65</v>
      </c>
      <c r="E382" s="102" t="s">
        <v>91</v>
      </c>
      <c r="F382" s="102" t="s">
        <v>67</v>
      </c>
      <c r="G382" s="102" t="s">
        <v>65</v>
      </c>
      <c r="H382" s="102" t="s">
        <v>203</v>
      </c>
      <c r="I382" s="102"/>
      <c r="J382" s="99">
        <f>J383</f>
        <v>0</v>
      </c>
    </row>
    <row r="383" spans="1:10" ht="31.5" hidden="1">
      <c r="A383" s="45" t="s">
        <v>75</v>
      </c>
      <c r="B383" s="102" t="s">
        <v>54</v>
      </c>
      <c r="C383" s="102" t="s">
        <v>115</v>
      </c>
      <c r="D383" s="102" t="s">
        <v>65</v>
      </c>
      <c r="E383" s="102" t="s">
        <v>91</v>
      </c>
      <c r="F383" s="102" t="s">
        <v>67</v>
      </c>
      <c r="G383" s="102" t="s">
        <v>65</v>
      </c>
      <c r="H383" s="102" t="s">
        <v>203</v>
      </c>
      <c r="I383" s="102" t="s">
        <v>76</v>
      </c>
      <c r="J383" s="99"/>
    </row>
    <row r="384" spans="1:10">
      <c r="A384" s="45" t="s">
        <v>80</v>
      </c>
      <c r="B384" s="102" t="s">
        <v>54</v>
      </c>
      <c r="C384" s="102" t="s">
        <v>115</v>
      </c>
      <c r="D384" s="102" t="s">
        <v>65</v>
      </c>
      <c r="E384" s="102" t="s">
        <v>81</v>
      </c>
      <c r="F384" s="103">
        <v>0</v>
      </c>
      <c r="G384" s="102" t="s">
        <v>67</v>
      </c>
      <c r="H384" s="102" t="s">
        <v>69</v>
      </c>
      <c r="I384" s="103"/>
      <c r="J384" s="98">
        <f>J385</f>
        <v>1290662.21</v>
      </c>
    </row>
    <row r="385" spans="1:10">
      <c r="A385" s="45" t="s">
        <v>218</v>
      </c>
      <c r="B385" s="102" t="s">
        <v>54</v>
      </c>
      <c r="C385" s="102" t="s">
        <v>115</v>
      </c>
      <c r="D385" s="102" t="s">
        <v>65</v>
      </c>
      <c r="E385" s="102" t="s">
        <v>81</v>
      </c>
      <c r="F385" s="103">
        <v>9</v>
      </c>
      <c r="G385" s="102" t="s">
        <v>67</v>
      </c>
      <c r="H385" s="102" t="s">
        <v>69</v>
      </c>
      <c r="I385" s="103"/>
      <c r="J385" s="98">
        <f>J386+J388+J390</f>
        <v>1290662.21</v>
      </c>
    </row>
    <row r="386" spans="1:10" ht="31.5" hidden="1">
      <c r="A386" s="45" t="s">
        <v>341</v>
      </c>
      <c r="B386" s="102" t="s">
        <v>54</v>
      </c>
      <c r="C386" s="102" t="s">
        <v>115</v>
      </c>
      <c r="D386" s="102" t="s">
        <v>65</v>
      </c>
      <c r="E386" s="102" t="s">
        <v>81</v>
      </c>
      <c r="F386" s="103">
        <v>9</v>
      </c>
      <c r="G386" s="102" t="s">
        <v>67</v>
      </c>
      <c r="H386" s="102" t="s">
        <v>342</v>
      </c>
      <c r="I386" s="103"/>
      <c r="J386" s="98">
        <f>J387</f>
        <v>0</v>
      </c>
    </row>
    <row r="387" spans="1:10" ht="31.5" hidden="1">
      <c r="A387" s="45" t="s">
        <v>75</v>
      </c>
      <c r="B387" s="102" t="s">
        <v>54</v>
      </c>
      <c r="C387" s="102" t="s">
        <v>115</v>
      </c>
      <c r="D387" s="102" t="s">
        <v>65</v>
      </c>
      <c r="E387" s="102" t="s">
        <v>81</v>
      </c>
      <c r="F387" s="103">
        <v>9</v>
      </c>
      <c r="G387" s="102" t="s">
        <v>67</v>
      </c>
      <c r="H387" s="102" t="s">
        <v>342</v>
      </c>
      <c r="I387" s="103">
        <v>240</v>
      </c>
      <c r="J387" s="98"/>
    </row>
    <row r="388" spans="1:10" ht="78.75">
      <c r="A388" s="45" t="s">
        <v>343</v>
      </c>
      <c r="B388" s="102" t="s">
        <v>54</v>
      </c>
      <c r="C388" s="102" t="s">
        <v>115</v>
      </c>
      <c r="D388" s="102" t="s">
        <v>65</v>
      </c>
      <c r="E388" s="102" t="s">
        <v>81</v>
      </c>
      <c r="F388" s="103">
        <v>9</v>
      </c>
      <c r="G388" s="102" t="s">
        <v>68</v>
      </c>
      <c r="H388" s="102" t="s">
        <v>132</v>
      </c>
      <c r="I388" s="103"/>
      <c r="J388" s="98">
        <f>J389</f>
        <v>47383</v>
      </c>
    </row>
    <row r="389" spans="1:10" ht="31.5">
      <c r="A389" s="45" t="s">
        <v>111</v>
      </c>
      <c r="B389" s="102" t="s">
        <v>54</v>
      </c>
      <c r="C389" s="102" t="s">
        <v>115</v>
      </c>
      <c r="D389" s="102" t="s">
        <v>65</v>
      </c>
      <c r="E389" s="102" t="s">
        <v>81</v>
      </c>
      <c r="F389" s="103">
        <v>9</v>
      </c>
      <c r="G389" s="102" t="s">
        <v>68</v>
      </c>
      <c r="H389" s="102" t="s">
        <v>132</v>
      </c>
      <c r="I389" s="103">
        <v>110</v>
      </c>
      <c r="J389" s="98">
        <f>47383</f>
        <v>47383</v>
      </c>
    </row>
    <row r="390" spans="1:10" ht="31.5">
      <c r="A390" s="45" t="s">
        <v>441</v>
      </c>
      <c r="B390" s="102" t="s">
        <v>54</v>
      </c>
      <c r="C390" s="102" t="s">
        <v>115</v>
      </c>
      <c r="D390" s="102" t="s">
        <v>65</v>
      </c>
      <c r="E390" s="102" t="s">
        <v>81</v>
      </c>
      <c r="F390" s="103">
        <v>9</v>
      </c>
      <c r="G390" s="102" t="s">
        <v>68</v>
      </c>
      <c r="H390" s="102" t="s">
        <v>440</v>
      </c>
      <c r="I390" s="103"/>
      <c r="J390" s="98">
        <f>SUM(J391:J392)</f>
        <v>1243279.21</v>
      </c>
    </row>
    <row r="391" spans="1:10">
      <c r="A391" s="44" t="s">
        <v>320</v>
      </c>
      <c r="B391" s="102" t="s">
        <v>54</v>
      </c>
      <c r="C391" s="102" t="s">
        <v>115</v>
      </c>
      <c r="D391" s="102" t="s">
        <v>65</v>
      </c>
      <c r="E391" s="102" t="s">
        <v>81</v>
      </c>
      <c r="F391" s="103">
        <v>9</v>
      </c>
      <c r="G391" s="102" t="s">
        <v>68</v>
      </c>
      <c r="H391" s="102" t="s">
        <v>440</v>
      </c>
      <c r="I391" s="103">
        <v>110</v>
      </c>
      <c r="J391" s="98">
        <v>254898.25</v>
      </c>
    </row>
    <row r="392" spans="1:10">
      <c r="A392" s="44" t="s">
        <v>116</v>
      </c>
      <c r="B392" s="102" t="s">
        <v>54</v>
      </c>
      <c r="C392" s="102" t="s">
        <v>115</v>
      </c>
      <c r="D392" s="102" t="s">
        <v>65</v>
      </c>
      <c r="E392" s="102" t="s">
        <v>81</v>
      </c>
      <c r="F392" s="103">
        <v>9</v>
      </c>
      <c r="G392" s="102" t="s">
        <v>68</v>
      </c>
      <c r="H392" s="102" t="s">
        <v>440</v>
      </c>
      <c r="I392" s="103">
        <v>620</v>
      </c>
      <c r="J392" s="98">
        <v>988380.96</v>
      </c>
    </row>
    <row r="393" spans="1:10">
      <c r="A393" s="44" t="s">
        <v>133</v>
      </c>
      <c r="B393" s="102" t="s">
        <v>54</v>
      </c>
      <c r="C393" s="102" t="s">
        <v>115</v>
      </c>
      <c r="D393" s="102" t="s">
        <v>84</v>
      </c>
      <c r="E393" s="102"/>
      <c r="F393" s="103"/>
      <c r="G393" s="102"/>
      <c r="H393" s="102"/>
      <c r="I393" s="103"/>
      <c r="J393" s="99">
        <f>J394</f>
        <v>794286.14</v>
      </c>
    </row>
    <row r="394" spans="1:10" ht="47.25">
      <c r="A394" s="45" t="s">
        <v>326</v>
      </c>
      <c r="B394" s="102" t="s">
        <v>54</v>
      </c>
      <c r="C394" s="102" t="s">
        <v>115</v>
      </c>
      <c r="D394" s="102" t="s">
        <v>84</v>
      </c>
      <c r="E394" s="102" t="s">
        <v>87</v>
      </c>
      <c r="F394" s="103">
        <v>0</v>
      </c>
      <c r="G394" s="102" t="s">
        <v>68</v>
      </c>
      <c r="H394" s="102" t="s">
        <v>69</v>
      </c>
      <c r="I394" s="103"/>
      <c r="J394" s="99">
        <f>J395</f>
        <v>794286.14</v>
      </c>
    </row>
    <row r="395" spans="1:10">
      <c r="A395" s="45" t="s">
        <v>344</v>
      </c>
      <c r="B395" s="102" t="s">
        <v>54</v>
      </c>
      <c r="C395" s="102" t="s">
        <v>115</v>
      </c>
      <c r="D395" s="102" t="s">
        <v>84</v>
      </c>
      <c r="E395" s="102" t="s">
        <v>87</v>
      </c>
      <c r="F395" s="103">
        <v>3</v>
      </c>
      <c r="G395" s="102" t="s">
        <v>68</v>
      </c>
      <c r="H395" s="102" t="s">
        <v>69</v>
      </c>
      <c r="I395" s="103"/>
      <c r="J395" s="99">
        <f>J396+J398+J400</f>
        <v>794286.14</v>
      </c>
    </row>
    <row r="396" spans="1:10">
      <c r="A396" s="45" t="s">
        <v>345</v>
      </c>
      <c r="B396" s="102" t="s">
        <v>54</v>
      </c>
      <c r="C396" s="102" t="s">
        <v>115</v>
      </c>
      <c r="D396" s="102" t="s">
        <v>84</v>
      </c>
      <c r="E396" s="102" t="s">
        <v>87</v>
      </c>
      <c r="F396" s="103">
        <v>3</v>
      </c>
      <c r="G396" s="102" t="s">
        <v>68</v>
      </c>
      <c r="H396" s="102" t="s">
        <v>346</v>
      </c>
      <c r="I396" s="103"/>
      <c r="J396" s="99">
        <f>J397</f>
        <v>100000</v>
      </c>
    </row>
    <row r="397" spans="1:10">
      <c r="A397" s="45" t="s">
        <v>92</v>
      </c>
      <c r="B397" s="102" t="s">
        <v>54</v>
      </c>
      <c r="C397" s="102" t="s">
        <v>115</v>
      </c>
      <c r="D397" s="102" t="s">
        <v>84</v>
      </c>
      <c r="E397" s="102" t="s">
        <v>87</v>
      </c>
      <c r="F397" s="103">
        <v>3</v>
      </c>
      <c r="G397" s="102" t="s">
        <v>68</v>
      </c>
      <c r="H397" s="102" t="s">
        <v>346</v>
      </c>
      <c r="I397" s="103">
        <v>350</v>
      </c>
      <c r="J397" s="99">
        <v>100000</v>
      </c>
    </row>
    <row r="398" spans="1:10">
      <c r="A398" s="45" t="s">
        <v>347</v>
      </c>
      <c r="B398" s="102" t="s">
        <v>54</v>
      </c>
      <c r="C398" s="102" t="s">
        <v>115</v>
      </c>
      <c r="D398" s="102" t="s">
        <v>84</v>
      </c>
      <c r="E398" s="102" t="s">
        <v>87</v>
      </c>
      <c r="F398" s="103">
        <v>3</v>
      </c>
      <c r="G398" s="102" t="s">
        <v>68</v>
      </c>
      <c r="H398" s="102" t="s">
        <v>348</v>
      </c>
      <c r="I398" s="103"/>
      <c r="J398" s="99">
        <f>J399</f>
        <v>300000</v>
      </c>
    </row>
    <row r="399" spans="1:10" ht="31.5">
      <c r="A399" s="45" t="s">
        <v>75</v>
      </c>
      <c r="B399" s="102" t="s">
        <v>54</v>
      </c>
      <c r="C399" s="102" t="s">
        <v>115</v>
      </c>
      <c r="D399" s="102" t="s">
        <v>84</v>
      </c>
      <c r="E399" s="102" t="s">
        <v>87</v>
      </c>
      <c r="F399" s="103">
        <v>3</v>
      </c>
      <c r="G399" s="102" t="s">
        <v>68</v>
      </c>
      <c r="H399" s="102" t="s">
        <v>348</v>
      </c>
      <c r="I399" s="103">
        <v>240</v>
      </c>
      <c r="J399" s="99">
        <v>300000</v>
      </c>
    </row>
    <row r="400" spans="1:10">
      <c r="A400" s="45" t="s">
        <v>349</v>
      </c>
      <c r="B400" s="102" t="s">
        <v>54</v>
      </c>
      <c r="C400" s="102" t="s">
        <v>115</v>
      </c>
      <c r="D400" s="102" t="s">
        <v>84</v>
      </c>
      <c r="E400" s="102" t="s">
        <v>87</v>
      </c>
      <c r="F400" s="103">
        <v>3</v>
      </c>
      <c r="G400" s="102" t="s">
        <v>68</v>
      </c>
      <c r="H400" s="102" t="s">
        <v>350</v>
      </c>
      <c r="I400" s="103"/>
      <c r="J400" s="99">
        <f>J401</f>
        <v>394286.14</v>
      </c>
    </row>
    <row r="401" spans="1:10" ht="31.5">
      <c r="A401" s="45" t="s">
        <v>75</v>
      </c>
      <c r="B401" s="102" t="s">
        <v>54</v>
      </c>
      <c r="C401" s="102" t="s">
        <v>115</v>
      </c>
      <c r="D401" s="102" t="s">
        <v>84</v>
      </c>
      <c r="E401" s="102" t="s">
        <v>87</v>
      </c>
      <c r="F401" s="103">
        <v>3</v>
      </c>
      <c r="G401" s="102" t="s">
        <v>68</v>
      </c>
      <c r="H401" s="102" t="s">
        <v>350</v>
      </c>
      <c r="I401" s="103">
        <v>240</v>
      </c>
      <c r="J401" s="99">
        <f>467000-40000-32713.86</f>
        <v>394286.14</v>
      </c>
    </row>
    <row r="402" spans="1:10">
      <c r="A402" s="50" t="s">
        <v>134</v>
      </c>
      <c r="B402" s="102" t="s">
        <v>54</v>
      </c>
      <c r="C402" s="102">
        <v>10</v>
      </c>
      <c r="D402" s="102"/>
      <c r="E402" s="102"/>
      <c r="F402" s="103"/>
      <c r="G402" s="102"/>
      <c r="H402" s="102"/>
      <c r="I402" s="103"/>
      <c r="J402" s="99">
        <f>J403</f>
        <v>854794</v>
      </c>
    </row>
    <row r="403" spans="1:10">
      <c r="A403" s="44" t="s">
        <v>135</v>
      </c>
      <c r="B403" s="102" t="s">
        <v>54</v>
      </c>
      <c r="C403" s="102" t="s">
        <v>91</v>
      </c>
      <c r="D403" s="102" t="s">
        <v>72</v>
      </c>
      <c r="E403" s="102"/>
      <c r="F403" s="102"/>
      <c r="G403" s="102"/>
      <c r="H403" s="102"/>
      <c r="I403" s="103"/>
      <c r="J403" s="99">
        <f>J404+J408+J412</f>
        <v>854794</v>
      </c>
    </row>
    <row r="404" spans="1:10">
      <c r="A404" s="44" t="s">
        <v>94</v>
      </c>
      <c r="B404" s="102" t="s">
        <v>54</v>
      </c>
      <c r="C404" s="102" t="s">
        <v>91</v>
      </c>
      <c r="D404" s="102" t="s">
        <v>72</v>
      </c>
      <c r="E404" s="102">
        <v>94</v>
      </c>
      <c r="F404" s="103">
        <v>0</v>
      </c>
      <c r="G404" s="102" t="s">
        <v>68</v>
      </c>
      <c r="H404" s="102" t="s">
        <v>69</v>
      </c>
      <c r="I404" s="103"/>
      <c r="J404" s="99">
        <f>J405</f>
        <v>94218</v>
      </c>
    </row>
    <row r="405" spans="1:10">
      <c r="A405" s="44" t="s">
        <v>175</v>
      </c>
      <c r="B405" s="102" t="s">
        <v>54</v>
      </c>
      <c r="C405" s="102" t="s">
        <v>91</v>
      </c>
      <c r="D405" s="102" t="s">
        <v>72</v>
      </c>
      <c r="E405" s="102">
        <v>94</v>
      </c>
      <c r="F405" s="103">
        <v>1</v>
      </c>
      <c r="G405" s="102" t="s">
        <v>68</v>
      </c>
      <c r="H405" s="102" t="s">
        <v>69</v>
      </c>
      <c r="I405" s="103" t="s">
        <v>141</v>
      </c>
      <c r="J405" s="99">
        <f>J406</f>
        <v>94218</v>
      </c>
    </row>
    <row r="406" spans="1:10">
      <c r="A406" s="44" t="s">
        <v>175</v>
      </c>
      <c r="B406" s="102" t="s">
        <v>54</v>
      </c>
      <c r="C406" s="102" t="s">
        <v>91</v>
      </c>
      <c r="D406" s="102" t="s">
        <v>72</v>
      </c>
      <c r="E406" s="102">
        <v>94</v>
      </c>
      <c r="F406" s="103">
        <v>1</v>
      </c>
      <c r="G406" s="102" t="s">
        <v>68</v>
      </c>
      <c r="H406" s="102" t="s">
        <v>176</v>
      </c>
      <c r="I406" s="103"/>
      <c r="J406" s="99">
        <f>J407</f>
        <v>94218</v>
      </c>
    </row>
    <row r="407" spans="1:10">
      <c r="A407" s="44" t="s">
        <v>96</v>
      </c>
      <c r="B407" s="102" t="s">
        <v>54</v>
      </c>
      <c r="C407" s="102" t="s">
        <v>91</v>
      </c>
      <c r="D407" s="102" t="s">
        <v>72</v>
      </c>
      <c r="E407" s="102">
        <v>94</v>
      </c>
      <c r="F407" s="103">
        <v>1</v>
      </c>
      <c r="G407" s="102" t="s">
        <v>68</v>
      </c>
      <c r="H407" s="102" t="s">
        <v>176</v>
      </c>
      <c r="I407" s="102" t="s">
        <v>97</v>
      </c>
      <c r="J407" s="99">
        <f>44218+50000</f>
        <v>94218</v>
      </c>
    </row>
    <row r="408" spans="1:10">
      <c r="A408" s="45" t="s">
        <v>351</v>
      </c>
      <c r="B408" s="102" t="s">
        <v>54</v>
      </c>
      <c r="C408" s="102" t="s">
        <v>91</v>
      </c>
      <c r="D408" s="102" t="s">
        <v>72</v>
      </c>
      <c r="E408" s="102" t="s">
        <v>352</v>
      </c>
      <c r="F408" s="103">
        <v>0</v>
      </c>
      <c r="G408" s="102" t="s">
        <v>68</v>
      </c>
      <c r="H408" s="102" t="s">
        <v>69</v>
      </c>
      <c r="I408" s="103"/>
      <c r="J408" s="99">
        <f>J409</f>
        <v>720576</v>
      </c>
    </row>
    <row r="409" spans="1:10">
      <c r="A409" s="45" t="s">
        <v>353</v>
      </c>
      <c r="B409" s="102" t="s">
        <v>54</v>
      </c>
      <c r="C409" s="102" t="s">
        <v>91</v>
      </c>
      <c r="D409" s="102" t="s">
        <v>72</v>
      </c>
      <c r="E409" s="102" t="s">
        <v>352</v>
      </c>
      <c r="F409" s="103">
        <v>3</v>
      </c>
      <c r="G409" s="102" t="s">
        <v>68</v>
      </c>
      <c r="H409" s="102" t="s">
        <v>69</v>
      </c>
      <c r="I409" s="103"/>
      <c r="J409" s="99">
        <f>J410</f>
        <v>720576</v>
      </c>
    </row>
    <row r="410" spans="1:10" ht="31.5">
      <c r="A410" s="45" t="s">
        <v>354</v>
      </c>
      <c r="B410" s="102" t="s">
        <v>54</v>
      </c>
      <c r="C410" s="102" t="s">
        <v>91</v>
      </c>
      <c r="D410" s="102" t="s">
        <v>72</v>
      </c>
      <c r="E410" s="102" t="s">
        <v>352</v>
      </c>
      <c r="F410" s="103">
        <v>3</v>
      </c>
      <c r="G410" s="102" t="s">
        <v>68</v>
      </c>
      <c r="H410" s="102" t="s">
        <v>355</v>
      </c>
      <c r="I410" s="103"/>
      <c r="J410" s="99">
        <f>J411</f>
        <v>720576</v>
      </c>
    </row>
    <row r="411" spans="1:10" ht="47.25">
      <c r="A411" s="45" t="s">
        <v>268</v>
      </c>
      <c r="B411" s="102" t="s">
        <v>54</v>
      </c>
      <c r="C411" s="102" t="s">
        <v>91</v>
      </c>
      <c r="D411" s="102" t="s">
        <v>72</v>
      </c>
      <c r="E411" s="102" t="s">
        <v>352</v>
      </c>
      <c r="F411" s="103">
        <v>3</v>
      </c>
      <c r="G411" s="102" t="s">
        <v>68</v>
      </c>
      <c r="H411" s="102" t="s">
        <v>355</v>
      </c>
      <c r="I411" s="103">
        <v>810</v>
      </c>
      <c r="J411" s="99">
        <v>720576</v>
      </c>
    </row>
    <row r="412" spans="1:10">
      <c r="A412" s="45" t="s">
        <v>80</v>
      </c>
      <c r="B412" s="102" t="s">
        <v>54</v>
      </c>
      <c r="C412" s="102" t="s">
        <v>91</v>
      </c>
      <c r="D412" s="102" t="s">
        <v>72</v>
      </c>
      <c r="E412" s="102" t="s">
        <v>81</v>
      </c>
      <c r="F412" s="103">
        <v>0</v>
      </c>
      <c r="G412" s="102" t="s">
        <v>68</v>
      </c>
      <c r="H412" s="102" t="s">
        <v>69</v>
      </c>
      <c r="I412" s="103"/>
      <c r="J412" s="99">
        <f>J413</f>
        <v>40000</v>
      </c>
    </row>
    <row r="413" spans="1:10">
      <c r="A413" s="45" t="s">
        <v>218</v>
      </c>
      <c r="B413" s="102" t="s">
        <v>54</v>
      </c>
      <c r="C413" s="102" t="s">
        <v>91</v>
      </c>
      <c r="D413" s="102" t="s">
        <v>72</v>
      </c>
      <c r="E413" s="102" t="s">
        <v>81</v>
      </c>
      <c r="F413" s="103">
        <v>9</v>
      </c>
      <c r="G413" s="102" t="s">
        <v>68</v>
      </c>
      <c r="H413" s="102" t="s">
        <v>69</v>
      </c>
      <c r="I413" s="103"/>
      <c r="J413" s="99">
        <f>J414</f>
        <v>40000</v>
      </c>
    </row>
    <row r="414" spans="1:10">
      <c r="A414" s="45" t="s">
        <v>356</v>
      </c>
      <c r="B414" s="102" t="s">
        <v>54</v>
      </c>
      <c r="C414" s="102" t="s">
        <v>91</v>
      </c>
      <c r="D414" s="102" t="s">
        <v>72</v>
      </c>
      <c r="E414" s="102" t="s">
        <v>81</v>
      </c>
      <c r="F414" s="103">
        <v>9</v>
      </c>
      <c r="G414" s="102" t="s">
        <v>68</v>
      </c>
      <c r="H414" s="102" t="s">
        <v>357</v>
      </c>
      <c r="I414" s="103"/>
      <c r="J414" s="98">
        <f>J415</f>
        <v>40000</v>
      </c>
    </row>
    <row r="415" spans="1:10">
      <c r="A415" s="45" t="s">
        <v>136</v>
      </c>
      <c r="B415" s="102" t="s">
        <v>54</v>
      </c>
      <c r="C415" s="102" t="s">
        <v>91</v>
      </c>
      <c r="D415" s="102" t="s">
        <v>72</v>
      </c>
      <c r="E415" s="102" t="s">
        <v>81</v>
      </c>
      <c r="F415" s="103">
        <v>9</v>
      </c>
      <c r="G415" s="102" t="s">
        <v>68</v>
      </c>
      <c r="H415" s="102" t="s">
        <v>357</v>
      </c>
      <c r="I415" s="103">
        <v>310</v>
      </c>
      <c r="J415" s="98">
        <f>90000-50000</f>
        <v>40000</v>
      </c>
    </row>
    <row r="416" spans="1:10">
      <c r="A416" s="50" t="s">
        <v>137</v>
      </c>
      <c r="B416" s="102" t="s">
        <v>54</v>
      </c>
      <c r="C416" s="102">
        <v>11</v>
      </c>
      <c r="D416" s="102"/>
      <c r="E416" s="102"/>
      <c r="F416" s="103"/>
      <c r="G416" s="102"/>
      <c r="H416" s="102"/>
      <c r="I416" s="103"/>
      <c r="J416" s="99">
        <f>J417</f>
        <v>3712533.75</v>
      </c>
    </row>
    <row r="417" spans="1:10">
      <c r="A417" s="44" t="s">
        <v>138</v>
      </c>
      <c r="B417" s="102" t="s">
        <v>54</v>
      </c>
      <c r="C417" s="102">
        <v>11</v>
      </c>
      <c r="D417" s="102" t="s">
        <v>85</v>
      </c>
      <c r="E417" s="102"/>
      <c r="F417" s="103"/>
      <c r="G417" s="102"/>
      <c r="H417" s="102"/>
      <c r="I417" s="103"/>
      <c r="J417" s="99">
        <f>J418</f>
        <v>3712533.75</v>
      </c>
    </row>
    <row r="418" spans="1:10" ht="47.25">
      <c r="A418" s="45" t="s">
        <v>326</v>
      </c>
      <c r="B418" s="102" t="s">
        <v>54</v>
      </c>
      <c r="C418" s="102" t="s">
        <v>95</v>
      </c>
      <c r="D418" s="102" t="s">
        <v>85</v>
      </c>
      <c r="E418" s="102" t="s">
        <v>87</v>
      </c>
      <c r="F418" s="103">
        <v>0</v>
      </c>
      <c r="G418" s="102" t="s">
        <v>68</v>
      </c>
      <c r="H418" s="102" t="s">
        <v>69</v>
      </c>
      <c r="I418" s="103"/>
      <c r="J418" s="99">
        <f>J419</f>
        <v>3712533.75</v>
      </c>
    </row>
    <row r="419" spans="1:10" ht="47.25">
      <c r="A419" s="45" t="s">
        <v>358</v>
      </c>
      <c r="B419" s="102" t="s">
        <v>54</v>
      </c>
      <c r="C419" s="102" t="s">
        <v>95</v>
      </c>
      <c r="D419" s="102" t="s">
        <v>85</v>
      </c>
      <c r="E419" s="102" t="s">
        <v>87</v>
      </c>
      <c r="F419" s="103">
        <v>4</v>
      </c>
      <c r="G419" s="102" t="s">
        <v>68</v>
      </c>
      <c r="H419" s="102" t="s">
        <v>69</v>
      </c>
      <c r="I419" s="103"/>
      <c r="J419" s="99">
        <f>J420+J422+J424+J426+J428</f>
        <v>3712533.75</v>
      </c>
    </row>
    <row r="420" spans="1:10">
      <c r="A420" s="45" t="s">
        <v>359</v>
      </c>
      <c r="B420" s="102" t="s">
        <v>54</v>
      </c>
      <c r="C420" s="102" t="s">
        <v>95</v>
      </c>
      <c r="D420" s="102" t="s">
        <v>85</v>
      </c>
      <c r="E420" s="102" t="s">
        <v>87</v>
      </c>
      <c r="F420" s="103">
        <v>4</v>
      </c>
      <c r="G420" s="102" t="s">
        <v>68</v>
      </c>
      <c r="H420" s="102" t="s">
        <v>360</v>
      </c>
      <c r="I420" s="103"/>
      <c r="J420" s="99">
        <f>J421</f>
        <v>383000</v>
      </c>
    </row>
    <row r="421" spans="1:10" ht="31.5">
      <c r="A421" s="45" t="s">
        <v>75</v>
      </c>
      <c r="B421" s="102" t="s">
        <v>54</v>
      </c>
      <c r="C421" s="102" t="s">
        <v>95</v>
      </c>
      <c r="D421" s="102" t="s">
        <v>85</v>
      </c>
      <c r="E421" s="102" t="s">
        <v>87</v>
      </c>
      <c r="F421" s="103">
        <v>4</v>
      </c>
      <c r="G421" s="102" t="s">
        <v>68</v>
      </c>
      <c r="H421" s="102" t="s">
        <v>360</v>
      </c>
      <c r="I421" s="103">
        <v>240</v>
      </c>
      <c r="J421" s="99">
        <f>345000+10000+28000</f>
        <v>383000</v>
      </c>
    </row>
    <row r="422" spans="1:10" hidden="1">
      <c r="A422" s="45" t="s">
        <v>469</v>
      </c>
      <c r="B422" s="102" t="s">
        <v>54</v>
      </c>
      <c r="C422" s="102" t="s">
        <v>95</v>
      </c>
      <c r="D422" s="102" t="s">
        <v>85</v>
      </c>
      <c r="E422" s="102" t="s">
        <v>87</v>
      </c>
      <c r="F422" s="103">
        <v>4</v>
      </c>
      <c r="G422" s="102" t="s">
        <v>68</v>
      </c>
      <c r="H422" s="102" t="s">
        <v>470</v>
      </c>
      <c r="I422" s="103"/>
      <c r="J422" s="99">
        <f>J423</f>
        <v>0</v>
      </c>
    </row>
    <row r="423" spans="1:10" ht="31.5" hidden="1">
      <c r="A423" s="45" t="s">
        <v>75</v>
      </c>
      <c r="B423" s="102" t="s">
        <v>54</v>
      </c>
      <c r="C423" s="102" t="s">
        <v>95</v>
      </c>
      <c r="D423" s="102" t="s">
        <v>85</v>
      </c>
      <c r="E423" s="102" t="s">
        <v>87</v>
      </c>
      <c r="F423" s="103">
        <v>4</v>
      </c>
      <c r="G423" s="102" t="s">
        <v>68</v>
      </c>
      <c r="H423" s="102" t="s">
        <v>470</v>
      </c>
      <c r="I423" s="103">
        <v>240</v>
      </c>
      <c r="J423" s="99"/>
    </row>
    <row r="424" spans="1:10">
      <c r="A424" s="45" t="s">
        <v>293</v>
      </c>
      <c r="B424" s="102" t="s">
        <v>54</v>
      </c>
      <c r="C424" s="102" t="s">
        <v>95</v>
      </c>
      <c r="D424" s="102" t="s">
        <v>85</v>
      </c>
      <c r="E424" s="102" t="s">
        <v>87</v>
      </c>
      <c r="F424" s="103">
        <v>4</v>
      </c>
      <c r="G424" s="102" t="s">
        <v>68</v>
      </c>
      <c r="H424" s="102" t="s">
        <v>294</v>
      </c>
      <c r="I424" s="103"/>
      <c r="J424" s="99">
        <f>J425</f>
        <v>1623133.75</v>
      </c>
    </row>
    <row r="425" spans="1:10" ht="31.5">
      <c r="A425" s="45" t="s">
        <v>75</v>
      </c>
      <c r="B425" s="102" t="s">
        <v>54</v>
      </c>
      <c r="C425" s="102" t="s">
        <v>95</v>
      </c>
      <c r="D425" s="102" t="s">
        <v>85</v>
      </c>
      <c r="E425" s="102" t="s">
        <v>87</v>
      </c>
      <c r="F425" s="103">
        <v>4</v>
      </c>
      <c r="G425" s="102" t="s">
        <v>68</v>
      </c>
      <c r="H425" s="102" t="s">
        <v>294</v>
      </c>
      <c r="I425" s="103">
        <v>240</v>
      </c>
      <c r="J425" s="99">
        <f>1338464.33+284669.42</f>
        <v>1623133.75</v>
      </c>
    </row>
    <row r="426" spans="1:10">
      <c r="A426" s="45" t="s">
        <v>361</v>
      </c>
      <c r="B426" s="102" t="s">
        <v>54</v>
      </c>
      <c r="C426" s="102" t="s">
        <v>95</v>
      </c>
      <c r="D426" s="102" t="s">
        <v>85</v>
      </c>
      <c r="E426" s="102" t="s">
        <v>87</v>
      </c>
      <c r="F426" s="103">
        <v>4</v>
      </c>
      <c r="G426" s="102" t="s">
        <v>68</v>
      </c>
      <c r="H426" s="102" t="s">
        <v>362</v>
      </c>
      <c r="I426" s="103"/>
      <c r="J426" s="99">
        <f>J427</f>
        <v>1706400</v>
      </c>
    </row>
    <row r="427" spans="1:10" ht="31.5">
      <c r="A427" s="45" t="s">
        <v>75</v>
      </c>
      <c r="B427" s="102" t="s">
        <v>54</v>
      </c>
      <c r="C427" s="102" t="s">
        <v>95</v>
      </c>
      <c r="D427" s="102" t="s">
        <v>85</v>
      </c>
      <c r="E427" s="102" t="s">
        <v>87</v>
      </c>
      <c r="F427" s="103">
        <v>4</v>
      </c>
      <c r="G427" s="102" t="s">
        <v>68</v>
      </c>
      <c r="H427" s="102" t="s">
        <v>362</v>
      </c>
      <c r="I427" s="103">
        <v>240</v>
      </c>
      <c r="J427" s="99">
        <f>1706400</f>
        <v>1706400</v>
      </c>
    </row>
    <row r="428" spans="1:10" hidden="1">
      <c r="A428" s="45" t="s">
        <v>269</v>
      </c>
      <c r="B428" s="126" t="s">
        <v>54</v>
      </c>
      <c r="C428" s="126" t="s">
        <v>95</v>
      </c>
      <c r="D428" s="126" t="s">
        <v>85</v>
      </c>
      <c r="E428" s="126" t="s">
        <v>84</v>
      </c>
      <c r="F428" s="127">
        <v>4</v>
      </c>
      <c r="G428" s="126" t="s">
        <v>68</v>
      </c>
      <c r="H428" s="126" t="s">
        <v>270</v>
      </c>
      <c r="I428" s="127"/>
      <c r="J428" s="99">
        <f>J429</f>
        <v>0</v>
      </c>
    </row>
    <row r="429" spans="1:10" ht="31.5" hidden="1">
      <c r="A429" s="45" t="s">
        <v>502</v>
      </c>
      <c r="B429" s="126" t="s">
        <v>54</v>
      </c>
      <c r="C429" s="126" t="s">
        <v>95</v>
      </c>
      <c r="D429" s="126" t="s">
        <v>85</v>
      </c>
      <c r="E429" s="126" t="s">
        <v>87</v>
      </c>
      <c r="F429" s="127">
        <v>4</v>
      </c>
      <c r="G429" s="126" t="s">
        <v>68</v>
      </c>
      <c r="H429" s="126" t="s">
        <v>270</v>
      </c>
      <c r="I429" s="127">
        <v>630</v>
      </c>
      <c r="J429" s="99">
        <v>0</v>
      </c>
    </row>
    <row r="430" spans="1:10">
      <c r="A430" s="65" t="s">
        <v>381</v>
      </c>
      <c r="B430" s="66">
        <v>872</v>
      </c>
      <c r="C430" s="67" t="s">
        <v>376</v>
      </c>
      <c r="D430" s="67" t="s">
        <v>376</v>
      </c>
      <c r="E430" s="68" t="s">
        <v>376</v>
      </c>
      <c r="F430" s="69" t="s">
        <v>376</v>
      </c>
      <c r="G430" s="70" t="s">
        <v>376</v>
      </c>
      <c r="H430" s="71" t="s">
        <v>376</v>
      </c>
      <c r="I430" s="69"/>
      <c r="J430" s="101">
        <f>J431</f>
        <v>1243372.72</v>
      </c>
    </row>
    <row r="431" spans="1:10">
      <c r="A431" s="43" t="s">
        <v>64</v>
      </c>
      <c r="B431" s="102" t="s">
        <v>382</v>
      </c>
      <c r="C431" s="102" t="s">
        <v>65</v>
      </c>
      <c r="D431" s="103" t="s">
        <v>22</v>
      </c>
      <c r="E431" s="102" t="s">
        <v>140</v>
      </c>
      <c r="F431" s="103"/>
      <c r="G431" s="102"/>
      <c r="H431" s="102"/>
      <c r="I431" s="103" t="s">
        <v>141</v>
      </c>
      <c r="J431" s="98">
        <f>J432+J440</f>
        <v>1243372.72</v>
      </c>
    </row>
    <row r="432" spans="1:10" ht="47.25">
      <c r="A432" s="43" t="s">
        <v>71</v>
      </c>
      <c r="B432" s="102" t="s">
        <v>382</v>
      </c>
      <c r="C432" s="102" t="s">
        <v>65</v>
      </c>
      <c r="D432" s="102" t="s">
        <v>72</v>
      </c>
      <c r="E432" s="102" t="s">
        <v>140</v>
      </c>
      <c r="F432" s="103"/>
      <c r="G432" s="102"/>
      <c r="H432" s="102"/>
      <c r="I432" s="103" t="s">
        <v>141</v>
      </c>
      <c r="J432" s="98">
        <f>J433</f>
        <v>1223372.72</v>
      </c>
    </row>
    <row r="433" spans="1:10">
      <c r="A433" s="44" t="s">
        <v>142</v>
      </c>
      <c r="B433" s="102" t="s">
        <v>382</v>
      </c>
      <c r="C433" s="102" t="s">
        <v>65</v>
      </c>
      <c r="D433" s="102" t="s">
        <v>72</v>
      </c>
      <c r="E433" s="102">
        <v>91</v>
      </c>
      <c r="F433" s="103">
        <v>0</v>
      </c>
      <c r="G433" s="102" t="s">
        <v>67</v>
      </c>
      <c r="H433" s="102" t="s">
        <v>69</v>
      </c>
      <c r="I433" s="103" t="s">
        <v>141</v>
      </c>
      <c r="J433" s="98">
        <f>J434</f>
        <v>1223372.72</v>
      </c>
    </row>
    <row r="434" spans="1:10" ht="31.5">
      <c r="A434" s="44" t="s">
        <v>143</v>
      </c>
      <c r="B434" s="102" t="s">
        <v>382</v>
      </c>
      <c r="C434" s="102" t="s">
        <v>65</v>
      </c>
      <c r="D434" s="102" t="s">
        <v>72</v>
      </c>
      <c r="E434" s="102">
        <v>91</v>
      </c>
      <c r="F434" s="103">
        <v>1</v>
      </c>
      <c r="G434" s="102" t="s">
        <v>68</v>
      </c>
      <c r="H434" s="102" t="s">
        <v>69</v>
      </c>
      <c r="I434" s="103"/>
      <c r="J434" s="98">
        <f>J435+J437</f>
        <v>1223372.72</v>
      </c>
    </row>
    <row r="435" spans="1:10" ht="63">
      <c r="A435" s="44" t="s">
        <v>144</v>
      </c>
      <c r="B435" s="102" t="s">
        <v>382</v>
      </c>
      <c r="C435" s="102" t="s">
        <v>65</v>
      </c>
      <c r="D435" s="102" t="s">
        <v>72</v>
      </c>
      <c r="E435" s="102">
        <v>91</v>
      </c>
      <c r="F435" s="103">
        <v>1</v>
      </c>
      <c r="G435" s="102" t="s">
        <v>68</v>
      </c>
      <c r="H435" s="102" t="s">
        <v>145</v>
      </c>
      <c r="I435" s="103"/>
      <c r="J435" s="98">
        <f>J436</f>
        <v>1221372.72</v>
      </c>
    </row>
    <row r="436" spans="1:10">
      <c r="A436" s="44" t="s">
        <v>146</v>
      </c>
      <c r="B436" s="102" t="s">
        <v>382</v>
      </c>
      <c r="C436" s="102" t="s">
        <v>65</v>
      </c>
      <c r="D436" s="102" t="s">
        <v>72</v>
      </c>
      <c r="E436" s="102">
        <v>91</v>
      </c>
      <c r="F436" s="103">
        <v>1</v>
      </c>
      <c r="G436" s="102" t="s">
        <v>68</v>
      </c>
      <c r="H436" s="102" t="s">
        <v>145</v>
      </c>
      <c r="I436" s="103">
        <v>120</v>
      </c>
      <c r="J436" s="99">
        <f>1185077.72+36295</f>
        <v>1221372.72</v>
      </c>
    </row>
    <row r="437" spans="1:10" ht="63">
      <c r="A437" s="44" t="s">
        <v>147</v>
      </c>
      <c r="B437" s="102" t="s">
        <v>382</v>
      </c>
      <c r="C437" s="102" t="s">
        <v>65</v>
      </c>
      <c r="D437" s="102" t="s">
        <v>72</v>
      </c>
      <c r="E437" s="102">
        <v>91</v>
      </c>
      <c r="F437" s="103">
        <v>1</v>
      </c>
      <c r="G437" s="102" t="s">
        <v>68</v>
      </c>
      <c r="H437" s="102" t="s">
        <v>148</v>
      </c>
      <c r="I437" s="103"/>
      <c r="J437" s="99">
        <f>SUM(J438:J439)</f>
        <v>2000</v>
      </c>
    </row>
    <row r="438" spans="1:10" ht="31.5">
      <c r="A438" s="45" t="s">
        <v>75</v>
      </c>
      <c r="B438" s="102" t="s">
        <v>382</v>
      </c>
      <c r="C438" s="102" t="s">
        <v>65</v>
      </c>
      <c r="D438" s="102" t="s">
        <v>72</v>
      </c>
      <c r="E438" s="102">
        <v>91</v>
      </c>
      <c r="F438" s="103">
        <v>1</v>
      </c>
      <c r="G438" s="102" t="s">
        <v>68</v>
      </c>
      <c r="H438" s="102" t="s">
        <v>148</v>
      </c>
      <c r="I438" s="103">
        <v>240</v>
      </c>
      <c r="J438" s="99">
        <v>2000</v>
      </c>
    </row>
    <row r="439" spans="1:10" hidden="1">
      <c r="A439" s="45" t="s">
        <v>77</v>
      </c>
      <c r="B439" s="102" t="s">
        <v>382</v>
      </c>
      <c r="C439" s="102" t="s">
        <v>65</v>
      </c>
      <c r="D439" s="102" t="s">
        <v>72</v>
      </c>
      <c r="E439" s="102">
        <v>91</v>
      </c>
      <c r="F439" s="103">
        <v>1</v>
      </c>
      <c r="G439" s="102" t="s">
        <v>68</v>
      </c>
      <c r="H439" s="102" t="s">
        <v>148</v>
      </c>
      <c r="I439" s="103">
        <v>850</v>
      </c>
      <c r="J439" s="99"/>
    </row>
    <row r="440" spans="1:10">
      <c r="A440" s="45" t="s">
        <v>99</v>
      </c>
      <c r="B440" s="102" t="s">
        <v>382</v>
      </c>
      <c r="C440" s="102" t="s">
        <v>65</v>
      </c>
      <c r="D440" s="102" t="s">
        <v>100</v>
      </c>
      <c r="E440" s="102"/>
      <c r="F440" s="102"/>
      <c r="G440" s="102"/>
      <c r="H440" s="102"/>
      <c r="I440" s="102"/>
      <c r="J440" s="99">
        <f>J441</f>
        <v>20000</v>
      </c>
    </row>
    <row r="441" spans="1:10">
      <c r="A441" s="44" t="s">
        <v>142</v>
      </c>
      <c r="B441" s="102" t="s">
        <v>382</v>
      </c>
      <c r="C441" s="102" t="s">
        <v>65</v>
      </c>
      <c r="D441" s="103">
        <v>13</v>
      </c>
      <c r="E441" s="102" t="s">
        <v>213</v>
      </c>
      <c r="F441" s="103">
        <v>0</v>
      </c>
      <c r="G441" s="102" t="s">
        <v>68</v>
      </c>
      <c r="H441" s="102" t="s">
        <v>69</v>
      </c>
      <c r="I441" s="103"/>
      <c r="J441" s="99">
        <f>J442</f>
        <v>20000</v>
      </c>
    </row>
    <row r="442" spans="1:10" ht="31.5">
      <c r="A442" s="44" t="s">
        <v>143</v>
      </c>
      <c r="B442" s="102" t="s">
        <v>382</v>
      </c>
      <c r="C442" s="102" t="s">
        <v>65</v>
      </c>
      <c r="D442" s="103">
        <v>13</v>
      </c>
      <c r="E442" s="103">
        <v>91</v>
      </c>
      <c r="F442" s="103">
        <v>1</v>
      </c>
      <c r="G442" s="102" t="s">
        <v>68</v>
      </c>
      <c r="H442" s="102" t="s">
        <v>69</v>
      </c>
      <c r="I442" s="103"/>
      <c r="J442" s="99">
        <f>J443</f>
        <v>20000</v>
      </c>
    </row>
    <row r="443" spans="1:10" ht="47.25">
      <c r="A443" s="44" t="s">
        <v>214</v>
      </c>
      <c r="B443" s="102" t="s">
        <v>382</v>
      </c>
      <c r="C443" s="102" t="s">
        <v>65</v>
      </c>
      <c r="D443" s="103">
        <v>13</v>
      </c>
      <c r="E443" s="103">
        <v>91</v>
      </c>
      <c r="F443" s="103">
        <v>1</v>
      </c>
      <c r="G443" s="102" t="s">
        <v>68</v>
      </c>
      <c r="H443" s="102" t="s">
        <v>215</v>
      </c>
      <c r="I443" s="103"/>
      <c r="J443" s="99">
        <f>J444</f>
        <v>20000</v>
      </c>
    </row>
    <row r="444" spans="1:10" ht="31.5">
      <c r="A444" s="44" t="s">
        <v>75</v>
      </c>
      <c r="B444" s="102" t="s">
        <v>382</v>
      </c>
      <c r="C444" s="102" t="s">
        <v>65</v>
      </c>
      <c r="D444" s="103">
        <v>13</v>
      </c>
      <c r="E444" s="103">
        <v>91</v>
      </c>
      <c r="F444" s="103">
        <v>1</v>
      </c>
      <c r="G444" s="102" t="s">
        <v>68</v>
      </c>
      <c r="H444" s="102" t="s">
        <v>215</v>
      </c>
      <c r="I444" s="103">
        <v>240</v>
      </c>
      <c r="J444" s="99">
        <f>40000-20000</f>
        <v>20000</v>
      </c>
    </row>
    <row r="445" spans="1:10">
      <c r="A445" s="55" t="s">
        <v>139</v>
      </c>
      <c r="B445" s="57"/>
      <c r="C445" s="56"/>
      <c r="D445" s="57"/>
      <c r="E445" s="56"/>
      <c r="F445" s="57"/>
      <c r="G445" s="56"/>
      <c r="H445" s="58"/>
      <c r="I445" s="58"/>
      <c r="J445" s="100">
        <f>J20+J430</f>
        <v>214663376.95000002</v>
      </c>
    </row>
    <row r="446" spans="1:10">
      <c r="I446" s="31">
        <v>1</v>
      </c>
      <c r="J446" s="124">
        <f>J431+J21</f>
        <v>26203382.329999998</v>
      </c>
    </row>
    <row r="447" spans="1:10">
      <c r="I447" s="31">
        <v>2</v>
      </c>
      <c r="J447" s="124">
        <f>J150</f>
        <v>470253.77</v>
      </c>
    </row>
    <row r="448" spans="1:10">
      <c r="I448" s="31">
        <v>3</v>
      </c>
      <c r="J448" s="124">
        <f>J157</f>
        <v>1616282.57</v>
      </c>
    </row>
    <row r="449" spans="9:11">
      <c r="I449" s="31">
        <v>4</v>
      </c>
      <c r="J449" s="124">
        <f>J201</f>
        <v>68120676.690000013</v>
      </c>
    </row>
    <row r="450" spans="9:11">
      <c r="I450" s="31">
        <v>5</v>
      </c>
      <c r="J450" s="124">
        <f>J235</f>
        <v>78182842.469999999</v>
      </c>
    </row>
    <row r="451" spans="9:11">
      <c r="I451" s="31">
        <v>7</v>
      </c>
      <c r="J451" s="124">
        <f>J338</f>
        <v>3155593.6</v>
      </c>
    </row>
    <row r="452" spans="9:11">
      <c r="I452" s="31">
        <v>8</v>
      </c>
      <c r="J452" s="124">
        <f>J350</f>
        <v>32347017.770000003</v>
      </c>
    </row>
    <row r="453" spans="9:11">
      <c r="I453" s="31">
        <v>9</v>
      </c>
    </row>
    <row r="454" spans="9:11">
      <c r="I454" s="31">
        <v>10</v>
      </c>
      <c r="J454" s="124">
        <f>J402</f>
        <v>854794</v>
      </c>
    </row>
    <row r="455" spans="9:11">
      <c r="I455" s="31">
        <v>11</v>
      </c>
      <c r="J455" s="124">
        <f>J416</f>
        <v>3712533.75</v>
      </c>
    </row>
    <row r="456" spans="9:11">
      <c r="I456" s="31">
        <v>12</v>
      </c>
      <c r="J456" s="124"/>
    </row>
    <row r="457" spans="9:11">
      <c r="J457" s="124">
        <f>SUM(J446:J456)</f>
        <v>214663376.95000002</v>
      </c>
      <c r="K457" s="105"/>
    </row>
    <row r="458" spans="9:11">
      <c r="I458" s="31" t="s">
        <v>442</v>
      </c>
      <c r="J458" s="124">
        <f>J23+J69+J84+J104+J110+J114+J121+J159+J172+J203+J232+J237+J253+J262+J299+J315+J321+J340+J344+J352+J372+J380+J394+J418</f>
        <v>192145236.07999998</v>
      </c>
      <c r="K458" s="105"/>
    </row>
    <row r="459" spans="9:11">
      <c r="I459" s="31" t="s">
        <v>472</v>
      </c>
      <c r="J459" s="124">
        <f>'Прил 1'!C50</f>
        <v>149482891.10999998</v>
      </c>
    </row>
    <row r="460" spans="9:11">
      <c r="I460" s="31" t="s">
        <v>473</v>
      </c>
      <c r="J460" s="124">
        <f>J459-J457</f>
        <v>-65180485.840000033</v>
      </c>
    </row>
  </sheetData>
  <autoFilter ref="A20:J20"/>
  <mergeCells count="16">
    <mergeCell ref="D6:J6"/>
    <mergeCell ref="D7:J7"/>
    <mergeCell ref="D1:J1"/>
    <mergeCell ref="D2:J2"/>
    <mergeCell ref="D3:J3"/>
    <mergeCell ref="D4:J4"/>
    <mergeCell ref="D5:J5"/>
    <mergeCell ref="E19:H19"/>
    <mergeCell ref="D10:J10"/>
    <mergeCell ref="D9:J9"/>
    <mergeCell ref="D11:J11"/>
    <mergeCell ref="D12:J12"/>
    <mergeCell ref="D13:J13"/>
    <mergeCell ref="D14:J14"/>
    <mergeCell ref="A16:J16"/>
    <mergeCell ref="A18:J18"/>
  </mergeCells>
  <pageMargins left="0.78740157480314965" right="0.19685039370078741" top="0.39370078740157483" bottom="0.39370078740157483" header="0" footer="0.19685039370078741"/>
  <pageSetup paperSize="9" fitToHeight="0" orientation="landscape" r:id="rId1"/>
  <headerFooter differentFirst="1">
    <oddHeader>&amp;C&amp;"Times New Roman,обычный"&amp;10&amp;K000000&amp;P</oddHeader>
  </headerFooter>
</worksheet>
</file>

<file path=xl/worksheets/sheet5.xml><?xml version="1.0" encoding="utf-8"?>
<worksheet xmlns="http://schemas.openxmlformats.org/spreadsheetml/2006/main" xmlns:r="http://schemas.openxmlformats.org/officeDocument/2006/relationships">
  <sheetPr>
    <tabColor theme="8" tint="0.59999389629810485"/>
  </sheetPr>
  <dimension ref="A1:I172"/>
  <sheetViews>
    <sheetView view="pageBreakPreview" zoomScaleSheetLayoutView="100" workbookViewId="0">
      <selection activeCell="I19" sqref="I19"/>
    </sheetView>
  </sheetViews>
  <sheetFormatPr defaultColWidth="8.85546875" defaultRowHeight="15.75"/>
  <cols>
    <col min="1" max="1" width="73.5703125" style="30" customWidth="1"/>
    <col min="2" max="2" width="4.42578125" style="31" customWidth="1"/>
    <col min="3" max="3" width="4.7109375" style="31" customWidth="1"/>
    <col min="4" max="4" width="4.42578125" style="31" customWidth="1"/>
    <col min="5" max="5" width="7.5703125" style="31" customWidth="1"/>
    <col min="6" max="6" width="9.28515625" style="31" customWidth="1"/>
    <col min="7" max="8" width="6.7109375" style="31" customWidth="1"/>
    <col min="9" max="9" width="18.28515625" style="32" customWidth="1"/>
    <col min="10" max="16384" width="8.85546875" style="24"/>
  </cols>
  <sheetData>
    <row r="1" spans="1:9">
      <c r="B1" s="183" t="s">
        <v>477</v>
      </c>
      <c r="C1" s="183"/>
      <c r="D1" s="183"/>
      <c r="E1" s="183"/>
      <c r="F1" s="183"/>
      <c r="G1" s="183"/>
      <c r="H1" s="183"/>
      <c r="I1" s="183"/>
    </row>
    <row r="2" spans="1:9">
      <c r="B2" s="183" t="s">
        <v>38</v>
      </c>
      <c r="C2" s="183"/>
      <c r="D2" s="183"/>
      <c r="E2" s="183"/>
      <c r="F2" s="183"/>
      <c r="G2" s="183"/>
      <c r="H2" s="183"/>
      <c r="I2" s="183"/>
    </row>
    <row r="3" spans="1:9">
      <c r="B3" s="183" t="s">
        <v>481</v>
      </c>
      <c r="C3" s="183"/>
      <c r="D3" s="183"/>
      <c r="E3" s="183"/>
      <c r="F3" s="183"/>
      <c r="G3" s="183"/>
      <c r="H3" s="183"/>
      <c r="I3" s="183"/>
    </row>
    <row r="4" spans="1:9">
      <c r="B4" s="183" t="s">
        <v>483</v>
      </c>
      <c r="C4" s="183"/>
      <c r="D4" s="183"/>
      <c r="E4" s="183"/>
      <c r="F4" s="183"/>
      <c r="G4" s="183"/>
      <c r="H4" s="183"/>
      <c r="I4" s="183"/>
    </row>
    <row r="5" spans="1:9">
      <c r="B5" s="183" t="s">
        <v>482</v>
      </c>
      <c r="C5" s="183"/>
      <c r="D5" s="183"/>
      <c r="E5" s="183"/>
      <c r="F5" s="183"/>
      <c r="G5" s="183"/>
      <c r="H5" s="183"/>
      <c r="I5" s="183"/>
    </row>
    <row r="6" spans="1:9">
      <c r="B6" s="183" t="s">
        <v>484</v>
      </c>
      <c r="C6" s="183"/>
      <c r="D6" s="183"/>
      <c r="E6" s="183"/>
      <c r="F6" s="183"/>
      <c r="G6" s="183"/>
      <c r="H6" s="183"/>
      <c r="I6" s="183"/>
    </row>
    <row r="7" spans="1:9">
      <c r="B7" s="183" t="s">
        <v>554</v>
      </c>
      <c r="C7" s="183"/>
      <c r="D7" s="183"/>
      <c r="E7" s="183"/>
      <c r="F7" s="183"/>
      <c r="G7" s="183"/>
      <c r="H7" s="183"/>
      <c r="I7" s="183"/>
    </row>
    <row r="9" spans="1:9" ht="15.75" customHeight="1">
      <c r="A9" s="22"/>
      <c r="B9" s="181" t="s">
        <v>383</v>
      </c>
      <c r="C9" s="181"/>
      <c r="D9" s="181"/>
      <c r="E9" s="181"/>
      <c r="F9" s="181"/>
      <c r="G9" s="181"/>
      <c r="H9" s="181"/>
      <c r="I9" s="181"/>
    </row>
    <row r="10" spans="1:9" ht="15.75" customHeight="1">
      <c r="A10" s="22"/>
      <c r="B10" s="189" t="s">
        <v>38</v>
      </c>
      <c r="C10" s="189"/>
      <c r="D10" s="189"/>
      <c r="E10" s="189"/>
      <c r="F10" s="189"/>
      <c r="G10" s="189"/>
      <c r="H10" s="189"/>
      <c r="I10" s="189"/>
    </row>
    <row r="11" spans="1:9" ht="15.75" customHeight="1">
      <c r="A11" s="22"/>
      <c r="B11" s="181" t="s">
        <v>40</v>
      </c>
      <c r="C11" s="181"/>
      <c r="D11" s="181"/>
      <c r="E11" s="181"/>
      <c r="F11" s="181"/>
      <c r="G11" s="181"/>
      <c r="H11" s="181"/>
      <c r="I11" s="181"/>
    </row>
    <row r="12" spans="1:9" ht="15.75" customHeight="1">
      <c r="A12" s="22"/>
      <c r="B12" s="181" t="s">
        <v>41</v>
      </c>
      <c r="C12" s="181"/>
      <c r="D12" s="181"/>
      <c r="E12" s="181"/>
      <c r="F12" s="181"/>
      <c r="G12" s="181"/>
      <c r="H12" s="181"/>
      <c r="I12" s="181"/>
    </row>
    <row r="13" spans="1:9" ht="15.75" customHeight="1">
      <c r="A13" s="22"/>
      <c r="B13" s="181" t="s">
        <v>444</v>
      </c>
      <c r="C13" s="181"/>
      <c r="D13" s="181"/>
      <c r="E13" s="181"/>
      <c r="F13" s="181"/>
      <c r="G13" s="181"/>
      <c r="H13" s="181"/>
      <c r="I13" s="181"/>
    </row>
    <row r="14" spans="1:9" ht="15.75" customHeight="1">
      <c r="A14" s="22"/>
      <c r="B14" s="181" t="s">
        <v>479</v>
      </c>
      <c r="C14" s="181"/>
      <c r="D14" s="181"/>
      <c r="E14" s="181"/>
      <c r="F14" s="181"/>
      <c r="G14" s="181"/>
      <c r="H14" s="181"/>
      <c r="I14" s="181"/>
    </row>
    <row r="15" spans="1:9">
      <c r="A15" s="22"/>
      <c r="B15" s="23"/>
      <c r="C15" s="23"/>
      <c r="D15" s="23"/>
      <c r="E15" s="23"/>
      <c r="F15" s="23"/>
      <c r="G15" s="23"/>
      <c r="H15" s="23"/>
      <c r="I15" s="25"/>
    </row>
    <row r="16" spans="1:9" ht="84" customHeight="1">
      <c r="A16" s="179" t="s">
        <v>476</v>
      </c>
      <c r="B16" s="179"/>
      <c r="C16" s="179"/>
      <c r="D16" s="179"/>
      <c r="E16" s="179"/>
      <c r="F16" s="179"/>
      <c r="G16" s="179"/>
      <c r="H16" s="179"/>
      <c r="I16" s="179"/>
    </row>
    <row r="17" spans="1:9">
      <c r="A17" s="26"/>
      <c r="B17" s="27"/>
      <c r="C17" s="27"/>
      <c r="D17" s="27"/>
      <c r="E17" s="27"/>
      <c r="F17" s="27"/>
      <c r="G17" s="27"/>
      <c r="H17" s="27"/>
      <c r="I17" s="28"/>
    </row>
    <row r="18" spans="1:9">
      <c r="A18" s="188" t="s">
        <v>37</v>
      </c>
      <c r="B18" s="188"/>
      <c r="C18" s="188"/>
      <c r="D18" s="188"/>
      <c r="E18" s="188"/>
      <c r="F18" s="188"/>
      <c r="G18" s="188"/>
      <c r="H18" s="188"/>
      <c r="I18" s="188"/>
    </row>
    <row r="19" spans="1:9" ht="94.5">
      <c r="A19" s="29" t="s">
        <v>59</v>
      </c>
      <c r="B19" s="184" t="s">
        <v>62</v>
      </c>
      <c r="C19" s="185"/>
      <c r="D19" s="185"/>
      <c r="E19" s="185"/>
      <c r="F19" s="29" t="s">
        <v>385</v>
      </c>
      <c r="G19" s="29" t="s">
        <v>372</v>
      </c>
      <c r="H19" s="29" t="s">
        <v>373</v>
      </c>
      <c r="I19" s="29" t="s">
        <v>53</v>
      </c>
    </row>
    <row r="20" spans="1:9" ht="47.25">
      <c r="A20" s="74" t="s">
        <v>177</v>
      </c>
      <c r="B20" s="75" t="s">
        <v>65</v>
      </c>
      <c r="C20" s="76" t="s">
        <v>67</v>
      </c>
      <c r="D20" s="75" t="s">
        <v>68</v>
      </c>
      <c r="E20" s="75" t="s">
        <v>69</v>
      </c>
      <c r="F20" s="77" t="s">
        <v>376</v>
      </c>
      <c r="G20" s="78" t="s">
        <v>376</v>
      </c>
      <c r="H20" s="78" t="s">
        <v>376</v>
      </c>
      <c r="I20" s="79">
        <f>I21+I27</f>
        <v>5738886.7599999998</v>
      </c>
    </row>
    <row r="21" spans="1:9">
      <c r="A21" s="80" t="s">
        <v>386</v>
      </c>
      <c r="B21" s="81" t="s">
        <v>65</v>
      </c>
      <c r="C21" s="35" t="s">
        <v>70</v>
      </c>
      <c r="D21" s="81" t="s">
        <v>68</v>
      </c>
      <c r="E21" s="81" t="s">
        <v>69</v>
      </c>
      <c r="F21" s="64" t="s">
        <v>376</v>
      </c>
      <c r="G21" s="34" t="s">
        <v>376</v>
      </c>
      <c r="H21" s="34" t="s">
        <v>376</v>
      </c>
      <c r="I21" s="82">
        <f>SUM(I22:I26)</f>
        <v>5478886.7599999998</v>
      </c>
    </row>
    <row r="22" spans="1:9" hidden="1">
      <c r="A22" s="80" t="s">
        <v>447</v>
      </c>
      <c r="B22" s="81" t="s">
        <v>65</v>
      </c>
      <c r="C22" s="35" t="s">
        <v>70</v>
      </c>
      <c r="D22" s="81" t="s">
        <v>68</v>
      </c>
      <c r="E22" s="81" t="s">
        <v>448</v>
      </c>
      <c r="F22" s="64">
        <v>240</v>
      </c>
      <c r="G22" s="34">
        <v>1</v>
      </c>
      <c r="H22" s="34">
        <v>13</v>
      </c>
      <c r="I22" s="82">
        <f>'Прил 4'!J72</f>
        <v>0</v>
      </c>
    </row>
    <row r="23" spans="1:9">
      <c r="A23" s="80" t="s">
        <v>179</v>
      </c>
      <c r="B23" s="81" t="s">
        <v>65</v>
      </c>
      <c r="C23" s="35" t="s">
        <v>70</v>
      </c>
      <c r="D23" s="81" t="s">
        <v>68</v>
      </c>
      <c r="E23" s="81">
        <v>29060</v>
      </c>
      <c r="F23" s="64">
        <v>240</v>
      </c>
      <c r="G23" s="34">
        <v>1</v>
      </c>
      <c r="H23" s="34">
        <v>13</v>
      </c>
      <c r="I23" s="82">
        <f>'Прил 4'!J74</f>
        <v>2218717.64</v>
      </c>
    </row>
    <row r="24" spans="1:9">
      <c r="A24" s="80" t="s">
        <v>181</v>
      </c>
      <c r="B24" s="81" t="s">
        <v>65</v>
      </c>
      <c r="C24" s="35" t="s">
        <v>70</v>
      </c>
      <c r="D24" s="81" t="s">
        <v>68</v>
      </c>
      <c r="E24" s="81">
        <v>29270</v>
      </c>
      <c r="F24" s="64">
        <v>240</v>
      </c>
      <c r="G24" s="34">
        <v>1</v>
      </c>
      <c r="H24" s="34">
        <v>13</v>
      </c>
      <c r="I24" s="82">
        <f>'Прил 4'!J76</f>
        <v>2998747.88</v>
      </c>
    </row>
    <row r="25" spans="1:9" hidden="1">
      <c r="A25" s="80" t="s">
        <v>488</v>
      </c>
      <c r="B25" s="81" t="s">
        <v>65</v>
      </c>
      <c r="C25" s="35" t="s">
        <v>70</v>
      </c>
      <c r="D25" s="81" t="s">
        <v>68</v>
      </c>
      <c r="E25" s="81" t="s">
        <v>489</v>
      </c>
      <c r="F25" s="64">
        <v>240</v>
      </c>
      <c r="G25" s="34">
        <v>1</v>
      </c>
      <c r="H25" s="34">
        <v>13</v>
      </c>
      <c r="I25" s="82">
        <f>'Прил 4'!J78</f>
        <v>0</v>
      </c>
    </row>
    <row r="26" spans="1:9">
      <c r="A26" s="80" t="s">
        <v>183</v>
      </c>
      <c r="B26" s="81" t="s">
        <v>65</v>
      </c>
      <c r="C26" s="35" t="s">
        <v>70</v>
      </c>
      <c r="D26" s="81" t="s">
        <v>68</v>
      </c>
      <c r="E26" s="81">
        <v>29290</v>
      </c>
      <c r="F26" s="64">
        <v>240</v>
      </c>
      <c r="G26" s="34">
        <v>1</v>
      </c>
      <c r="H26" s="34">
        <v>13</v>
      </c>
      <c r="I26" s="82">
        <f>'Прил 4'!J80</f>
        <v>261421.24000000005</v>
      </c>
    </row>
    <row r="27" spans="1:9" ht="31.5">
      <c r="A27" s="80" t="s">
        <v>387</v>
      </c>
      <c r="B27" s="81" t="s">
        <v>65</v>
      </c>
      <c r="C27" s="35">
        <v>2</v>
      </c>
      <c r="D27" s="81" t="s">
        <v>68</v>
      </c>
      <c r="E27" s="81" t="s">
        <v>69</v>
      </c>
      <c r="F27" s="64"/>
      <c r="G27" s="34"/>
      <c r="H27" s="34"/>
      <c r="I27" s="82">
        <f>I28</f>
        <v>260000</v>
      </c>
    </row>
    <row r="28" spans="1:9" ht="31.5">
      <c r="A28" s="80" t="s">
        <v>186</v>
      </c>
      <c r="B28" s="81" t="s">
        <v>65</v>
      </c>
      <c r="C28" s="35">
        <v>2</v>
      </c>
      <c r="D28" s="81" t="s">
        <v>68</v>
      </c>
      <c r="E28" s="81">
        <v>29070</v>
      </c>
      <c r="F28" s="64">
        <v>240</v>
      </c>
      <c r="G28" s="34">
        <v>1</v>
      </c>
      <c r="H28" s="34">
        <v>13</v>
      </c>
      <c r="I28" s="82">
        <f>'Прил 4'!J83</f>
        <v>260000</v>
      </c>
    </row>
    <row r="29" spans="1:9" ht="94.5">
      <c r="A29" s="80" t="s">
        <v>223</v>
      </c>
      <c r="B29" s="81" t="s">
        <v>66</v>
      </c>
      <c r="C29" s="35" t="s">
        <v>67</v>
      </c>
      <c r="D29" s="81" t="s">
        <v>68</v>
      </c>
      <c r="E29" s="81" t="s">
        <v>69</v>
      </c>
      <c r="F29" s="64" t="s">
        <v>376</v>
      </c>
      <c r="G29" s="34" t="s">
        <v>376</v>
      </c>
      <c r="H29" s="34" t="s">
        <v>376</v>
      </c>
      <c r="I29" s="82">
        <f>I30+I36+I38+I41+I43</f>
        <v>1009582.5700000001</v>
      </c>
    </row>
    <row r="30" spans="1:9" ht="31.5" hidden="1">
      <c r="A30" s="80" t="s">
        <v>388</v>
      </c>
      <c r="B30" s="81" t="s">
        <v>66</v>
      </c>
      <c r="C30" s="35" t="s">
        <v>70</v>
      </c>
      <c r="D30" s="81" t="s">
        <v>68</v>
      </c>
      <c r="E30" s="81" t="s">
        <v>69</v>
      </c>
      <c r="F30" s="64" t="s">
        <v>376</v>
      </c>
      <c r="G30" s="34" t="s">
        <v>376</v>
      </c>
      <c r="H30" s="34" t="s">
        <v>376</v>
      </c>
      <c r="I30" s="82">
        <f>SUM(I31:I35)</f>
        <v>0</v>
      </c>
    </row>
    <row r="31" spans="1:9" hidden="1">
      <c r="A31" s="80" t="s">
        <v>225</v>
      </c>
      <c r="B31" s="81" t="s">
        <v>66</v>
      </c>
      <c r="C31" s="35">
        <v>1</v>
      </c>
      <c r="D31" s="81" t="s">
        <v>68</v>
      </c>
      <c r="E31" s="81">
        <v>29080</v>
      </c>
      <c r="F31" s="64">
        <v>240</v>
      </c>
      <c r="G31" s="34">
        <v>3</v>
      </c>
      <c r="H31" s="34">
        <v>9</v>
      </c>
      <c r="I31" s="82">
        <f>'Прил 4'!J162</f>
        <v>0</v>
      </c>
    </row>
    <row r="32" spans="1:9" hidden="1">
      <c r="A32" s="80" t="s">
        <v>227</v>
      </c>
      <c r="B32" s="81" t="s">
        <v>66</v>
      </c>
      <c r="C32" s="35">
        <v>1</v>
      </c>
      <c r="D32" s="81" t="s">
        <v>68</v>
      </c>
      <c r="E32" s="81">
        <v>29320</v>
      </c>
      <c r="F32" s="64">
        <v>240</v>
      </c>
      <c r="G32" s="34">
        <v>3</v>
      </c>
      <c r="H32" s="34">
        <v>9</v>
      </c>
      <c r="I32" s="82">
        <f>'Прил 4'!J164</f>
        <v>0</v>
      </c>
    </row>
    <row r="33" spans="1:9" hidden="1">
      <c r="A33" s="80" t="s">
        <v>229</v>
      </c>
      <c r="B33" s="81" t="s">
        <v>66</v>
      </c>
      <c r="C33" s="35">
        <v>1</v>
      </c>
      <c r="D33" s="81" t="s">
        <v>68</v>
      </c>
      <c r="E33" s="81">
        <v>29510</v>
      </c>
      <c r="F33" s="64">
        <v>240</v>
      </c>
      <c r="G33" s="34">
        <v>3</v>
      </c>
      <c r="H33" s="34">
        <v>9</v>
      </c>
      <c r="I33" s="82">
        <f>'Прил 4'!J166</f>
        <v>0</v>
      </c>
    </row>
    <row r="34" spans="1:9" ht="31.5" hidden="1">
      <c r="A34" s="80" t="s">
        <v>478</v>
      </c>
      <c r="B34" s="81" t="s">
        <v>66</v>
      </c>
      <c r="C34" s="35">
        <v>1</v>
      </c>
      <c r="D34" s="81" t="s">
        <v>68</v>
      </c>
      <c r="E34" s="81">
        <v>29560</v>
      </c>
      <c r="F34" s="64">
        <v>240</v>
      </c>
      <c r="G34" s="34">
        <v>3</v>
      </c>
      <c r="H34" s="34">
        <v>9</v>
      </c>
      <c r="I34" s="82">
        <f>'Прил 4'!J168</f>
        <v>0</v>
      </c>
    </row>
    <row r="35" spans="1:9" hidden="1">
      <c r="A35" s="80" t="s">
        <v>232</v>
      </c>
      <c r="B35" s="81" t="s">
        <v>66</v>
      </c>
      <c r="C35" s="35">
        <v>1</v>
      </c>
      <c r="D35" s="81" t="s">
        <v>68</v>
      </c>
      <c r="E35" s="81">
        <v>29580</v>
      </c>
      <c r="F35" s="64">
        <v>240</v>
      </c>
      <c r="G35" s="34">
        <v>3</v>
      </c>
      <c r="H35" s="34">
        <v>9</v>
      </c>
      <c r="I35" s="82">
        <f>'Прил 4'!J170</f>
        <v>0</v>
      </c>
    </row>
    <row r="36" spans="1:9" ht="47.25">
      <c r="A36" s="80" t="s">
        <v>389</v>
      </c>
      <c r="B36" s="81" t="s">
        <v>66</v>
      </c>
      <c r="C36" s="35">
        <v>2</v>
      </c>
      <c r="D36" s="81" t="s">
        <v>68</v>
      </c>
      <c r="E36" s="81" t="s">
        <v>69</v>
      </c>
      <c r="F36" s="64"/>
      <c r="G36" s="34"/>
      <c r="H36" s="34"/>
      <c r="I36" s="82">
        <f>I37</f>
        <v>180000</v>
      </c>
    </row>
    <row r="37" spans="1:9" ht="31.5">
      <c r="A37" s="80" t="s">
        <v>235</v>
      </c>
      <c r="B37" s="81" t="s">
        <v>66</v>
      </c>
      <c r="C37" s="35">
        <v>2</v>
      </c>
      <c r="D37" s="81" t="s">
        <v>68</v>
      </c>
      <c r="E37" s="81">
        <v>29030</v>
      </c>
      <c r="F37" s="64">
        <v>240</v>
      </c>
      <c r="G37" s="34">
        <v>3</v>
      </c>
      <c r="H37" s="34">
        <v>10</v>
      </c>
      <c r="I37" s="82">
        <f>'Прил 4'!J175</f>
        <v>180000</v>
      </c>
    </row>
    <row r="38" spans="1:9" ht="63">
      <c r="A38" s="80" t="s">
        <v>390</v>
      </c>
      <c r="B38" s="81" t="s">
        <v>66</v>
      </c>
      <c r="C38" s="35">
        <v>3</v>
      </c>
      <c r="D38" s="81" t="s">
        <v>68</v>
      </c>
      <c r="E38" s="81" t="s">
        <v>69</v>
      </c>
      <c r="F38" s="64"/>
      <c r="G38" s="34"/>
      <c r="H38" s="34"/>
      <c r="I38" s="82">
        <f>SUM(I39:I40)</f>
        <v>385978.6</v>
      </c>
    </row>
    <row r="39" spans="1:9" ht="31.5">
      <c r="A39" s="80" t="s">
        <v>238</v>
      </c>
      <c r="B39" s="81" t="s">
        <v>66</v>
      </c>
      <c r="C39" s="35">
        <v>3</v>
      </c>
      <c r="D39" s="81" t="s">
        <v>68</v>
      </c>
      <c r="E39" s="81">
        <v>29520</v>
      </c>
      <c r="F39" s="64">
        <v>240</v>
      </c>
      <c r="G39" s="34">
        <v>3</v>
      </c>
      <c r="H39" s="34">
        <v>10</v>
      </c>
      <c r="I39" s="82">
        <f>'Прил 4'!J178</f>
        <v>385978.6</v>
      </c>
    </row>
    <row r="40" spans="1:9" ht="31.5" hidden="1">
      <c r="A40" s="80" t="s">
        <v>240</v>
      </c>
      <c r="B40" s="81" t="s">
        <v>66</v>
      </c>
      <c r="C40" s="35">
        <v>3</v>
      </c>
      <c r="D40" s="81" t="s">
        <v>68</v>
      </c>
      <c r="E40" s="81">
        <v>29540</v>
      </c>
      <c r="F40" s="64">
        <v>240</v>
      </c>
      <c r="G40" s="34">
        <v>3</v>
      </c>
      <c r="H40" s="34">
        <v>9</v>
      </c>
      <c r="I40" s="82">
        <f>'Прил 4'!J180</f>
        <v>0</v>
      </c>
    </row>
    <row r="41" spans="1:9">
      <c r="A41" s="80" t="s">
        <v>391</v>
      </c>
      <c r="B41" s="81" t="s">
        <v>66</v>
      </c>
      <c r="C41" s="35">
        <v>4</v>
      </c>
      <c r="D41" s="81" t="s">
        <v>68</v>
      </c>
      <c r="E41" s="81" t="s">
        <v>69</v>
      </c>
      <c r="F41" s="64"/>
      <c r="G41" s="34"/>
      <c r="H41" s="34"/>
      <c r="I41" s="82">
        <f>I42</f>
        <v>110000</v>
      </c>
    </row>
    <row r="42" spans="1:9">
      <c r="A42" s="80" t="s">
        <v>245</v>
      </c>
      <c r="B42" s="81" t="s">
        <v>66</v>
      </c>
      <c r="C42" s="35">
        <v>4</v>
      </c>
      <c r="D42" s="81" t="s">
        <v>68</v>
      </c>
      <c r="E42" s="81">
        <v>29530</v>
      </c>
      <c r="F42" s="64">
        <v>240</v>
      </c>
      <c r="G42" s="34">
        <v>3</v>
      </c>
      <c r="H42" s="34">
        <v>10</v>
      </c>
      <c r="I42" s="82">
        <f>'Прил 4'!J183</f>
        <v>110000</v>
      </c>
    </row>
    <row r="43" spans="1:9" ht="31.5">
      <c r="A43" s="80" t="s">
        <v>455</v>
      </c>
      <c r="B43" s="81" t="s">
        <v>66</v>
      </c>
      <c r="C43" s="35">
        <v>5</v>
      </c>
      <c r="D43" s="81" t="s">
        <v>68</v>
      </c>
      <c r="E43" s="81" t="s">
        <v>69</v>
      </c>
      <c r="F43" s="64"/>
      <c r="G43" s="34"/>
      <c r="H43" s="34"/>
      <c r="I43" s="82">
        <f>I44</f>
        <v>333603.97000000003</v>
      </c>
    </row>
    <row r="44" spans="1:9">
      <c r="A44" s="80" t="s">
        <v>456</v>
      </c>
      <c r="B44" s="81" t="s">
        <v>66</v>
      </c>
      <c r="C44" s="35">
        <v>5</v>
      </c>
      <c r="D44" s="81" t="s">
        <v>68</v>
      </c>
      <c r="E44" s="81" t="s">
        <v>457</v>
      </c>
      <c r="F44" s="64">
        <v>240</v>
      </c>
      <c r="G44" s="34">
        <v>3</v>
      </c>
      <c r="H44" s="34">
        <v>10</v>
      </c>
      <c r="I44" s="82">
        <f>'Прил 4'!J186</f>
        <v>333603.97000000003</v>
      </c>
    </row>
    <row r="45" spans="1:9" ht="47.25">
      <c r="A45" s="80" t="s">
        <v>250</v>
      </c>
      <c r="B45" s="81" t="s">
        <v>72</v>
      </c>
      <c r="C45" s="35" t="s">
        <v>67</v>
      </c>
      <c r="D45" s="81" t="s">
        <v>68</v>
      </c>
      <c r="E45" s="81" t="s">
        <v>69</v>
      </c>
      <c r="F45" s="64" t="s">
        <v>376</v>
      </c>
      <c r="G45" s="34" t="s">
        <v>376</v>
      </c>
      <c r="H45" s="34" t="s">
        <v>376</v>
      </c>
      <c r="I45" s="82">
        <f>I46+I56+I60+I76</f>
        <v>140233165.03999999</v>
      </c>
    </row>
    <row r="46" spans="1:9" ht="47.25">
      <c r="A46" s="80" t="s">
        <v>392</v>
      </c>
      <c r="B46" s="81" t="s">
        <v>72</v>
      </c>
      <c r="C46" s="35" t="s">
        <v>70</v>
      </c>
      <c r="D46" s="81" t="s">
        <v>68</v>
      </c>
      <c r="E46" s="81" t="s">
        <v>69</v>
      </c>
      <c r="F46" s="64" t="s">
        <v>376</v>
      </c>
      <c r="G46" s="34" t="s">
        <v>376</v>
      </c>
      <c r="H46" s="34" t="s">
        <v>376</v>
      </c>
      <c r="I46" s="82">
        <f>SUM(I47:I55)</f>
        <v>67864693.540000007</v>
      </c>
    </row>
    <row r="47" spans="1:9">
      <c r="A47" s="80" t="s">
        <v>252</v>
      </c>
      <c r="B47" s="81" t="s">
        <v>72</v>
      </c>
      <c r="C47" s="35">
        <v>1</v>
      </c>
      <c r="D47" s="81" t="s">
        <v>68</v>
      </c>
      <c r="E47" s="81">
        <v>29100</v>
      </c>
      <c r="F47" s="64">
        <v>240</v>
      </c>
      <c r="G47" s="34">
        <v>4</v>
      </c>
      <c r="H47" s="34">
        <v>9</v>
      </c>
      <c r="I47" s="82">
        <f>'Прил 4'!J206</f>
        <v>24457218.940000005</v>
      </c>
    </row>
    <row r="48" spans="1:9">
      <c r="A48" s="80" t="s">
        <v>252</v>
      </c>
      <c r="B48" s="81" t="s">
        <v>72</v>
      </c>
      <c r="C48" s="35">
        <v>1</v>
      </c>
      <c r="D48" s="81" t="s">
        <v>68</v>
      </c>
      <c r="E48" s="81">
        <v>29100</v>
      </c>
      <c r="F48" s="64">
        <v>410</v>
      </c>
      <c r="G48" s="34">
        <v>4</v>
      </c>
      <c r="H48" s="34">
        <v>9</v>
      </c>
      <c r="I48" s="82">
        <f>'Прил 4'!J207</f>
        <v>31196032.550000001</v>
      </c>
    </row>
    <row r="49" spans="1:9" hidden="1">
      <c r="A49" s="80" t="s">
        <v>254</v>
      </c>
      <c r="B49" s="81" t="s">
        <v>72</v>
      </c>
      <c r="C49" s="35">
        <v>1</v>
      </c>
      <c r="D49" s="81" t="s">
        <v>68</v>
      </c>
      <c r="E49" s="81">
        <v>29110</v>
      </c>
      <c r="F49" s="64">
        <v>240</v>
      </c>
      <c r="G49" s="34">
        <v>4</v>
      </c>
      <c r="H49" s="34">
        <v>9</v>
      </c>
      <c r="I49" s="82">
        <f>'Прил 4'!J209</f>
        <v>0</v>
      </c>
    </row>
    <row r="50" spans="1:9" hidden="1">
      <c r="A50" s="80" t="s">
        <v>256</v>
      </c>
      <c r="B50" s="81" t="s">
        <v>72</v>
      </c>
      <c r="C50" s="35">
        <v>1</v>
      </c>
      <c r="D50" s="81" t="s">
        <v>68</v>
      </c>
      <c r="E50" s="81">
        <v>29120</v>
      </c>
      <c r="F50" s="64">
        <v>410</v>
      </c>
      <c r="G50" s="34">
        <v>4</v>
      </c>
      <c r="H50" s="34">
        <v>9</v>
      </c>
      <c r="I50" s="82">
        <f>'Прил 4'!J211</f>
        <v>0</v>
      </c>
    </row>
    <row r="51" spans="1:9" ht="31.5">
      <c r="A51" s="80" t="s">
        <v>258</v>
      </c>
      <c r="B51" s="81" t="s">
        <v>72</v>
      </c>
      <c r="C51" s="35">
        <v>1</v>
      </c>
      <c r="D51" s="81" t="s">
        <v>68</v>
      </c>
      <c r="E51" s="81">
        <v>29130</v>
      </c>
      <c r="F51" s="64">
        <v>240</v>
      </c>
      <c r="G51" s="34">
        <v>4</v>
      </c>
      <c r="H51" s="34">
        <v>9</v>
      </c>
      <c r="I51" s="82">
        <f>'Прил 4'!J213</f>
        <v>50000</v>
      </c>
    </row>
    <row r="52" spans="1:9" hidden="1">
      <c r="A52" s="80" t="s">
        <v>460</v>
      </c>
      <c r="B52" s="81" t="s">
        <v>72</v>
      </c>
      <c r="C52" s="35">
        <v>1</v>
      </c>
      <c r="D52" s="81" t="s">
        <v>68</v>
      </c>
      <c r="E52" s="81" t="s">
        <v>461</v>
      </c>
      <c r="F52" s="64">
        <v>240</v>
      </c>
      <c r="G52" s="34">
        <v>4</v>
      </c>
      <c r="H52" s="34">
        <v>9</v>
      </c>
      <c r="I52" s="82">
        <f>'Прил 4'!J215</f>
        <v>0</v>
      </c>
    </row>
    <row r="53" spans="1:9">
      <c r="A53" s="80" t="s">
        <v>260</v>
      </c>
      <c r="B53" s="81" t="s">
        <v>72</v>
      </c>
      <c r="C53" s="35">
        <v>1</v>
      </c>
      <c r="D53" s="81" t="s">
        <v>68</v>
      </c>
      <c r="E53" s="81">
        <v>29330</v>
      </c>
      <c r="F53" s="64">
        <v>240</v>
      </c>
      <c r="G53" s="34">
        <v>4</v>
      </c>
      <c r="H53" s="34">
        <v>9</v>
      </c>
      <c r="I53" s="82">
        <f>'Прил 4'!J217</f>
        <v>9020442.1999999993</v>
      </c>
    </row>
    <row r="54" spans="1:9" hidden="1">
      <c r="A54" s="36" t="s">
        <v>262</v>
      </c>
      <c r="B54" s="81" t="s">
        <v>72</v>
      </c>
      <c r="C54" s="35">
        <v>1</v>
      </c>
      <c r="D54" s="81" t="s">
        <v>68</v>
      </c>
      <c r="E54" s="81" t="s">
        <v>263</v>
      </c>
      <c r="F54" s="64">
        <v>410</v>
      </c>
      <c r="G54" s="34">
        <v>4</v>
      </c>
      <c r="H54" s="34">
        <v>9</v>
      </c>
      <c r="I54" s="82">
        <f>'Прил 4'!J219</f>
        <v>0</v>
      </c>
    </row>
    <row r="55" spans="1:9">
      <c r="A55" s="80" t="s">
        <v>264</v>
      </c>
      <c r="B55" s="81" t="s">
        <v>72</v>
      </c>
      <c r="C55" s="35">
        <v>1</v>
      </c>
      <c r="D55" s="81" t="s">
        <v>68</v>
      </c>
      <c r="E55" s="81">
        <v>29590</v>
      </c>
      <c r="F55" s="64">
        <v>240</v>
      </c>
      <c r="G55" s="34">
        <v>4</v>
      </c>
      <c r="H55" s="34">
        <v>9</v>
      </c>
      <c r="I55" s="82">
        <f>'Прил 4'!J221</f>
        <v>3140999.8500000006</v>
      </c>
    </row>
    <row r="56" spans="1:9" ht="31.5">
      <c r="A56" s="80" t="s">
        <v>393</v>
      </c>
      <c r="B56" s="81" t="s">
        <v>72</v>
      </c>
      <c r="C56" s="35">
        <v>2</v>
      </c>
      <c r="D56" s="81" t="s">
        <v>68</v>
      </c>
      <c r="E56" s="81" t="s">
        <v>69</v>
      </c>
      <c r="F56" s="64"/>
      <c r="G56" s="34"/>
      <c r="H56" s="34"/>
      <c r="I56" s="82">
        <f>SUM(I57:I59)</f>
        <v>10010579.02</v>
      </c>
    </row>
    <row r="57" spans="1:9" hidden="1">
      <c r="A57" s="36" t="s">
        <v>282</v>
      </c>
      <c r="B57" s="81" t="s">
        <v>72</v>
      </c>
      <c r="C57" s="35">
        <v>2</v>
      </c>
      <c r="D57" s="81" t="s">
        <v>68</v>
      </c>
      <c r="E57" s="81" t="s">
        <v>275</v>
      </c>
      <c r="F57" s="64">
        <v>410</v>
      </c>
      <c r="G57" s="34">
        <v>5</v>
      </c>
      <c r="H57" s="34">
        <v>3</v>
      </c>
      <c r="I57" s="82">
        <f>'Прил 4'!J265</f>
        <v>0</v>
      </c>
    </row>
    <row r="58" spans="1:9">
      <c r="A58" s="80" t="s">
        <v>283</v>
      </c>
      <c r="B58" s="81" t="s">
        <v>72</v>
      </c>
      <c r="C58" s="81" t="s">
        <v>73</v>
      </c>
      <c r="D58" s="81" t="s">
        <v>68</v>
      </c>
      <c r="E58" s="81" t="s">
        <v>284</v>
      </c>
      <c r="F58" s="81" t="s">
        <v>76</v>
      </c>
      <c r="G58" s="81" t="s">
        <v>85</v>
      </c>
      <c r="H58" s="81" t="s">
        <v>72</v>
      </c>
      <c r="I58" s="82">
        <f>'Прил 4'!J267</f>
        <v>7010579.0199999996</v>
      </c>
    </row>
    <row r="59" spans="1:9">
      <c r="A59" s="80" t="s">
        <v>285</v>
      </c>
      <c r="B59" s="81" t="s">
        <v>72</v>
      </c>
      <c r="C59" s="81" t="s">
        <v>73</v>
      </c>
      <c r="D59" s="81" t="s">
        <v>68</v>
      </c>
      <c r="E59" s="81" t="s">
        <v>286</v>
      </c>
      <c r="F59" s="81" t="s">
        <v>76</v>
      </c>
      <c r="G59" s="81" t="s">
        <v>85</v>
      </c>
      <c r="H59" s="81" t="s">
        <v>72</v>
      </c>
      <c r="I59" s="82">
        <f>'Прил 4'!J269</f>
        <v>3000000</v>
      </c>
    </row>
    <row r="60" spans="1:9" ht="31.5">
      <c r="A60" s="80" t="s">
        <v>394</v>
      </c>
      <c r="B60" s="81" t="s">
        <v>72</v>
      </c>
      <c r="C60" s="35">
        <v>3</v>
      </c>
      <c r="D60" s="81" t="s">
        <v>68</v>
      </c>
      <c r="E60" s="81" t="s">
        <v>69</v>
      </c>
      <c r="F60" s="64"/>
      <c r="G60" s="34"/>
      <c r="H60" s="34"/>
      <c r="I60" s="82">
        <f>SUM(I61:I75)</f>
        <v>41959289.339999996</v>
      </c>
    </row>
    <row r="61" spans="1:9">
      <c r="A61" s="80" t="s">
        <v>175</v>
      </c>
      <c r="B61" s="81" t="s">
        <v>72</v>
      </c>
      <c r="C61" s="35">
        <v>3</v>
      </c>
      <c r="D61" s="81" t="s">
        <v>68</v>
      </c>
      <c r="E61" s="81" t="s">
        <v>176</v>
      </c>
      <c r="F61" s="64">
        <v>240</v>
      </c>
      <c r="G61" s="34">
        <v>5</v>
      </c>
      <c r="H61" s="34">
        <v>3</v>
      </c>
      <c r="I61" s="82">
        <f>'Прил 4'!J272</f>
        <v>3992952.44</v>
      </c>
    </row>
    <row r="62" spans="1:9">
      <c r="A62" s="80" t="s">
        <v>288</v>
      </c>
      <c r="B62" s="81" t="s">
        <v>72</v>
      </c>
      <c r="C62" s="81" t="s">
        <v>74</v>
      </c>
      <c r="D62" s="81" t="s">
        <v>68</v>
      </c>
      <c r="E62" s="81" t="s">
        <v>289</v>
      </c>
      <c r="F62" s="81" t="s">
        <v>76</v>
      </c>
      <c r="G62" s="81" t="s">
        <v>85</v>
      </c>
      <c r="H62" s="81" t="s">
        <v>72</v>
      </c>
      <c r="I62" s="82">
        <f>'Прил 4'!J274</f>
        <v>300000</v>
      </c>
    </row>
    <row r="63" spans="1:9" hidden="1">
      <c r="A63" s="80" t="s">
        <v>92</v>
      </c>
      <c r="B63" s="81" t="s">
        <v>72</v>
      </c>
      <c r="C63" s="81" t="s">
        <v>74</v>
      </c>
      <c r="D63" s="81" t="s">
        <v>68</v>
      </c>
      <c r="E63" s="81" t="s">
        <v>289</v>
      </c>
      <c r="F63" s="81" t="s">
        <v>93</v>
      </c>
      <c r="G63" s="81" t="s">
        <v>85</v>
      </c>
      <c r="H63" s="81" t="s">
        <v>72</v>
      </c>
      <c r="I63" s="82">
        <f>'Прил 4'!J275</f>
        <v>0</v>
      </c>
    </row>
    <row r="64" spans="1:9">
      <c r="A64" s="80" t="s">
        <v>290</v>
      </c>
      <c r="B64" s="81" t="s">
        <v>72</v>
      </c>
      <c r="C64" s="81" t="s">
        <v>74</v>
      </c>
      <c r="D64" s="81" t="s">
        <v>68</v>
      </c>
      <c r="E64" s="81" t="s">
        <v>291</v>
      </c>
      <c r="F64" s="81" t="s">
        <v>76</v>
      </c>
      <c r="G64" s="81" t="s">
        <v>85</v>
      </c>
      <c r="H64" s="81" t="s">
        <v>72</v>
      </c>
      <c r="I64" s="82">
        <f>'Прил 4'!J277</f>
        <v>600000</v>
      </c>
    </row>
    <row r="65" spans="1:9">
      <c r="A65" s="80" t="s">
        <v>292</v>
      </c>
      <c r="B65" s="81" t="s">
        <v>72</v>
      </c>
      <c r="C65" s="81" t="s">
        <v>74</v>
      </c>
      <c r="D65" s="81" t="s">
        <v>68</v>
      </c>
      <c r="E65" s="81" t="s">
        <v>395</v>
      </c>
      <c r="F65" s="81" t="s">
        <v>76</v>
      </c>
      <c r="G65" s="81" t="s">
        <v>85</v>
      </c>
      <c r="H65" s="81" t="s">
        <v>72</v>
      </c>
      <c r="I65" s="82">
        <f>'Прил 4'!J279</f>
        <v>1210726.3999999999</v>
      </c>
    </row>
    <row r="66" spans="1:9">
      <c r="A66" s="80" t="s">
        <v>293</v>
      </c>
      <c r="B66" s="81" t="s">
        <v>72</v>
      </c>
      <c r="C66" s="81" t="s">
        <v>74</v>
      </c>
      <c r="D66" s="81" t="s">
        <v>68</v>
      </c>
      <c r="E66" s="81" t="s">
        <v>294</v>
      </c>
      <c r="F66" s="81" t="s">
        <v>76</v>
      </c>
      <c r="G66" s="81" t="s">
        <v>85</v>
      </c>
      <c r="H66" s="81" t="s">
        <v>72</v>
      </c>
      <c r="I66" s="82">
        <f>'Прил 4'!J281</f>
        <v>24472111.899999999</v>
      </c>
    </row>
    <row r="67" spans="1:9" hidden="1">
      <c r="A67" s="80" t="s">
        <v>293</v>
      </c>
      <c r="B67" s="81" t="s">
        <v>72</v>
      </c>
      <c r="C67" s="81" t="s">
        <v>74</v>
      </c>
      <c r="D67" s="81" t="s">
        <v>68</v>
      </c>
      <c r="E67" s="81" t="s">
        <v>294</v>
      </c>
      <c r="F67" s="81" t="s">
        <v>93</v>
      </c>
      <c r="G67" s="81" t="s">
        <v>85</v>
      </c>
      <c r="H67" s="81" t="s">
        <v>72</v>
      </c>
      <c r="I67" s="82">
        <f>'Прил 4'!J282</f>
        <v>0</v>
      </c>
    </row>
    <row r="68" spans="1:9" hidden="1">
      <c r="A68" s="80" t="s">
        <v>295</v>
      </c>
      <c r="B68" s="81" t="s">
        <v>72</v>
      </c>
      <c r="C68" s="81" t="s">
        <v>74</v>
      </c>
      <c r="D68" s="81" t="s">
        <v>68</v>
      </c>
      <c r="E68" s="81" t="s">
        <v>396</v>
      </c>
      <c r="F68" s="81" t="s">
        <v>76</v>
      </c>
      <c r="G68" s="81" t="s">
        <v>85</v>
      </c>
      <c r="H68" s="81" t="s">
        <v>72</v>
      </c>
      <c r="I68" s="82">
        <f>'Прил 4'!J284</f>
        <v>0</v>
      </c>
    </row>
    <row r="69" spans="1:9" hidden="1">
      <c r="A69" s="80" t="s">
        <v>296</v>
      </c>
      <c r="B69" s="81" t="s">
        <v>72</v>
      </c>
      <c r="C69" s="81" t="s">
        <v>74</v>
      </c>
      <c r="D69" s="81" t="s">
        <v>68</v>
      </c>
      <c r="E69" s="81" t="s">
        <v>397</v>
      </c>
      <c r="F69" s="81" t="s">
        <v>76</v>
      </c>
      <c r="G69" s="81" t="s">
        <v>85</v>
      </c>
      <c r="H69" s="81" t="s">
        <v>72</v>
      </c>
      <c r="I69" s="82">
        <f>'Прил 4'!J286</f>
        <v>0</v>
      </c>
    </row>
    <row r="70" spans="1:9">
      <c r="A70" s="80" t="s">
        <v>297</v>
      </c>
      <c r="B70" s="81" t="s">
        <v>72</v>
      </c>
      <c r="C70" s="81" t="s">
        <v>74</v>
      </c>
      <c r="D70" s="81" t="s">
        <v>68</v>
      </c>
      <c r="E70" s="81" t="s">
        <v>298</v>
      </c>
      <c r="F70" s="81" t="s">
        <v>76</v>
      </c>
      <c r="G70" s="81" t="s">
        <v>85</v>
      </c>
      <c r="H70" s="81" t="s">
        <v>72</v>
      </c>
      <c r="I70" s="82">
        <f>'Прил 4'!J288</f>
        <v>8385499.5200000005</v>
      </c>
    </row>
    <row r="71" spans="1:9" hidden="1">
      <c r="A71" s="80" t="s">
        <v>299</v>
      </c>
      <c r="B71" s="81" t="s">
        <v>72</v>
      </c>
      <c r="C71" s="81" t="s">
        <v>74</v>
      </c>
      <c r="D71" s="81" t="s">
        <v>68</v>
      </c>
      <c r="E71" s="81" t="s">
        <v>300</v>
      </c>
      <c r="F71" s="81" t="s">
        <v>76</v>
      </c>
      <c r="G71" s="81" t="s">
        <v>85</v>
      </c>
      <c r="H71" s="81" t="s">
        <v>72</v>
      </c>
      <c r="I71" s="82">
        <f>'Прил 4'!J290</f>
        <v>0</v>
      </c>
    </row>
    <row r="72" spans="1:9">
      <c r="A72" s="80" t="s">
        <v>301</v>
      </c>
      <c r="B72" s="81" t="s">
        <v>72</v>
      </c>
      <c r="C72" s="81" t="s">
        <v>74</v>
      </c>
      <c r="D72" s="81" t="s">
        <v>68</v>
      </c>
      <c r="E72" s="81" t="s">
        <v>302</v>
      </c>
      <c r="F72" s="81" t="s">
        <v>76</v>
      </c>
      <c r="G72" s="81" t="s">
        <v>85</v>
      </c>
      <c r="H72" s="81" t="s">
        <v>72</v>
      </c>
      <c r="I72" s="82">
        <f>'Прил 4'!J292</f>
        <v>1797999.08</v>
      </c>
    </row>
    <row r="73" spans="1:9" hidden="1">
      <c r="A73" s="80" t="s">
        <v>303</v>
      </c>
      <c r="B73" s="81" t="s">
        <v>72</v>
      </c>
      <c r="C73" s="81" t="s">
        <v>74</v>
      </c>
      <c r="D73" s="81" t="s">
        <v>68</v>
      </c>
      <c r="E73" s="81" t="s">
        <v>304</v>
      </c>
      <c r="F73" s="81" t="s">
        <v>76</v>
      </c>
      <c r="G73" s="81" t="s">
        <v>85</v>
      </c>
      <c r="H73" s="81" t="s">
        <v>72</v>
      </c>
      <c r="I73" s="82">
        <f>'Прил 4'!J294</f>
        <v>0</v>
      </c>
    </row>
    <row r="74" spans="1:9">
      <c r="A74" s="80" t="s">
        <v>305</v>
      </c>
      <c r="B74" s="81" t="s">
        <v>72</v>
      </c>
      <c r="C74" s="81" t="s">
        <v>74</v>
      </c>
      <c r="D74" s="81" t="s">
        <v>68</v>
      </c>
      <c r="E74" s="81" t="s">
        <v>306</v>
      </c>
      <c r="F74" s="81" t="s">
        <v>76</v>
      </c>
      <c r="G74" s="81" t="s">
        <v>85</v>
      </c>
      <c r="H74" s="81" t="s">
        <v>72</v>
      </c>
      <c r="I74" s="82">
        <f>'Прил 4'!J296</f>
        <v>1200000</v>
      </c>
    </row>
    <row r="75" spans="1:9" ht="31.5" hidden="1">
      <c r="A75" s="80" t="s">
        <v>307</v>
      </c>
      <c r="B75" s="81" t="s">
        <v>72</v>
      </c>
      <c r="C75" s="81" t="s">
        <v>74</v>
      </c>
      <c r="D75" s="81" t="s">
        <v>68</v>
      </c>
      <c r="E75" s="81" t="s">
        <v>308</v>
      </c>
      <c r="F75" s="81" t="s">
        <v>76</v>
      </c>
      <c r="G75" s="81" t="s">
        <v>85</v>
      </c>
      <c r="H75" s="81" t="s">
        <v>72</v>
      </c>
      <c r="I75" s="82">
        <f>'Прил 4'!J298</f>
        <v>0</v>
      </c>
    </row>
    <row r="76" spans="1:9">
      <c r="A76" s="80" t="s">
        <v>398</v>
      </c>
      <c r="B76" s="81" t="s">
        <v>72</v>
      </c>
      <c r="C76" s="35">
        <v>4</v>
      </c>
      <c r="D76" s="81" t="s">
        <v>68</v>
      </c>
      <c r="E76" s="81" t="s">
        <v>69</v>
      </c>
      <c r="F76" s="64"/>
      <c r="G76" s="34"/>
      <c r="H76" s="34"/>
      <c r="I76" s="82">
        <f>SUM(I77:I79)</f>
        <v>20398603.139999997</v>
      </c>
    </row>
    <row r="77" spans="1:9" ht="31.5">
      <c r="A77" s="80" t="s">
        <v>318</v>
      </c>
      <c r="B77" s="81" t="s">
        <v>72</v>
      </c>
      <c r="C77" s="81" t="s">
        <v>79</v>
      </c>
      <c r="D77" s="81" t="s">
        <v>68</v>
      </c>
      <c r="E77" s="81" t="s">
        <v>319</v>
      </c>
      <c r="F77" s="81" t="s">
        <v>101</v>
      </c>
      <c r="G77" s="81" t="s">
        <v>85</v>
      </c>
      <c r="H77" s="81" t="s">
        <v>85</v>
      </c>
      <c r="I77" s="82">
        <f>'Прил 4'!J318</f>
        <v>16997062.739999998</v>
      </c>
    </row>
    <row r="78" spans="1:9" ht="31.5">
      <c r="A78" s="80" t="s">
        <v>318</v>
      </c>
      <c r="B78" s="81" t="s">
        <v>72</v>
      </c>
      <c r="C78" s="81" t="s">
        <v>79</v>
      </c>
      <c r="D78" s="81" t="s">
        <v>68</v>
      </c>
      <c r="E78" s="81" t="s">
        <v>319</v>
      </c>
      <c r="F78" s="81" t="s">
        <v>76</v>
      </c>
      <c r="G78" s="81" t="s">
        <v>85</v>
      </c>
      <c r="H78" s="81" t="s">
        <v>85</v>
      </c>
      <c r="I78" s="82">
        <f>'Прил 4'!J319</f>
        <v>3354540.4</v>
      </c>
    </row>
    <row r="79" spans="1:9" ht="31.5">
      <c r="A79" s="80" t="s">
        <v>318</v>
      </c>
      <c r="B79" s="81" t="s">
        <v>72</v>
      </c>
      <c r="C79" s="81" t="s">
        <v>79</v>
      </c>
      <c r="D79" s="81" t="s">
        <v>68</v>
      </c>
      <c r="E79" s="81" t="s">
        <v>319</v>
      </c>
      <c r="F79" s="81" t="s">
        <v>78</v>
      </c>
      <c r="G79" s="81" t="s">
        <v>85</v>
      </c>
      <c r="H79" s="81" t="s">
        <v>85</v>
      </c>
      <c r="I79" s="82">
        <f>'Прил 4'!J320</f>
        <v>47000</v>
      </c>
    </row>
    <row r="80" spans="1:9" ht="47.25">
      <c r="A80" s="80" t="s">
        <v>267</v>
      </c>
      <c r="B80" s="81" t="s">
        <v>84</v>
      </c>
      <c r="C80" s="35" t="s">
        <v>67</v>
      </c>
      <c r="D80" s="81" t="s">
        <v>68</v>
      </c>
      <c r="E80" s="81" t="s">
        <v>69</v>
      </c>
      <c r="F80" s="64" t="s">
        <v>376</v>
      </c>
      <c r="G80" s="34" t="s">
        <v>376</v>
      </c>
      <c r="H80" s="34" t="s">
        <v>376</v>
      </c>
      <c r="I80" s="82">
        <f>SUM(I81:I81)</f>
        <v>30000</v>
      </c>
    </row>
    <row r="81" spans="1:9">
      <c r="A81" s="80" t="s">
        <v>269</v>
      </c>
      <c r="B81" s="81" t="s">
        <v>84</v>
      </c>
      <c r="C81" s="35">
        <v>0</v>
      </c>
      <c r="D81" s="81" t="s">
        <v>68</v>
      </c>
      <c r="E81" s="81">
        <v>29910</v>
      </c>
      <c r="F81" s="64">
        <v>810</v>
      </c>
      <c r="G81" s="34">
        <v>4</v>
      </c>
      <c r="H81" s="34">
        <v>12</v>
      </c>
      <c r="I81" s="82">
        <f>'Прил 4'!J234</f>
        <v>30000</v>
      </c>
    </row>
    <row r="82" spans="1:9" ht="47.25">
      <c r="A82" s="80" t="s">
        <v>271</v>
      </c>
      <c r="B82" s="81" t="s">
        <v>85</v>
      </c>
      <c r="C82" s="35" t="s">
        <v>67</v>
      </c>
      <c r="D82" s="81" t="s">
        <v>68</v>
      </c>
      <c r="E82" s="81" t="s">
        <v>69</v>
      </c>
      <c r="F82" s="64" t="s">
        <v>376</v>
      </c>
      <c r="G82" s="34" t="s">
        <v>376</v>
      </c>
      <c r="H82" s="34" t="s">
        <v>376</v>
      </c>
      <c r="I82" s="82">
        <f>I83+I85+I87</f>
        <v>3650000</v>
      </c>
    </row>
    <row r="83" spans="1:9" ht="31.5">
      <c r="A83" s="80" t="s">
        <v>399</v>
      </c>
      <c r="B83" s="81" t="s">
        <v>85</v>
      </c>
      <c r="C83" s="35" t="s">
        <v>70</v>
      </c>
      <c r="D83" s="81" t="s">
        <v>68</v>
      </c>
      <c r="E83" s="81" t="s">
        <v>69</v>
      </c>
      <c r="F83" s="64" t="s">
        <v>376</v>
      </c>
      <c r="G83" s="34" t="s">
        <v>376</v>
      </c>
      <c r="H83" s="34" t="s">
        <v>376</v>
      </c>
      <c r="I83" s="82">
        <f>I84</f>
        <v>50000</v>
      </c>
    </row>
    <row r="84" spans="1:9">
      <c r="A84" s="80" t="s">
        <v>273</v>
      </c>
      <c r="B84" s="81" t="s">
        <v>85</v>
      </c>
      <c r="C84" s="35">
        <v>1</v>
      </c>
      <c r="D84" s="81" t="s">
        <v>68</v>
      </c>
      <c r="E84" s="81">
        <v>29420</v>
      </c>
      <c r="F84" s="64">
        <v>240</v>
      </c>
      <c r="G84" s="34">
        <v>5</v>
      </c>
      <c r="H84" s="34">
        <v>1</v>
      </c>
      <c r="I84" s="82">
        <f>'Прил 4'!J240</f>
        <v>50000</v>
      </c>
    </row>
    <row r="85" spans="1:9" hidden="1">
      <c r="A85" s="45" t="s">
        <v>439</v>
      </c>
      <c r="B85" s="81" t="s">
        <v>85</v>
      </c>
      <c r="C85" s="35">
        <v>3</v>
      </c>
      <c r="D85" s="81" t="s">
        <v>68</v>
      </c>
      <c r="E85" s="81" t="s">
        <v>69</v>
      </c>
      <c r="F85" s="64"/>
      <c r="G85" s="34"/>
      <c r="H85" s="34"/>
      <c r="I85" s="82">
        <f>SUM(I86:I86)</f>
        <v>0</v>
      </c>
    </row>
    <row r="86" spans="1:9" hidden="1">
      <c r="A86" s="44" t="s">
        <v>269</v>
      </c>
      <c r="B86" s="81" t="s">
        <v>85</v>
      </c>
      <c r="C86" s="35">
        <v>3</v>
      </c>
      <c r="D86" s="81" t="s">
        <v>68</v>
      </c>
      <c r="E86" s="81" t="s">
        <v>270</v>
      </c>
      <c r="F86" s="64">
        <v>810</v>
      </c>
      <c r="G86" s="34">
        <v>5</v>
      </c>
      <c r="H86" s="34">
        <v>2</v>
      </c>
      <c r="I86" s="82">
        <f>'Прил 4'!J243</f>
        <v>0</v>
      </c>
    </row>
    <row r="87" spans="1:9" ht="47.25">
      <c r="A87" s="80" t="s">
        <v>400</v>
      </c>
      <c r="B87" s="81" t="s">
        <v>85</v>
      </c>
      <c r="C87" s="35">
        <v>6</v>
      </c>
      <c r="D87" s="81" t="s">
        <v>68</v>
      </c>
      <c r="E87" s="81" t="s">
        <v>69</v>
      </c>
      <c r="F87" s="64"/>
      <c r="G87" s="34"/>
      <c r="H87" s="34"/>
      <c r="I87" s="82">
        <f>I88</f>
        <v>3600000</v>
      </c>
    </row>
    <row r="88" spans="1:9">
      <c r="A88" s="80" t="s">
        <v>277</v>
      </c>
      <c r="B88" s="81" t="s">
        <v>85</v>
      </c>
      <c r="C88" s="35">
        <v>6</v>
      </c>
      <c r="D88" s="81" t="s">
        <v>68</v>
      </c>
      <c r="E88" s="81">
        <v>29800</v>
      </c>
      <c r="F88" s="64">
        <v>410</v>
      </c>
      <c r="G88" s="34">
        <v>5</v>
      </c>
      <c r="H88" s="34">
        <v>1</v>
      </c>
      <c r="I88" s="82">
        <f>'Прил 4'!J246</f>
        <v>3600000</v>
      </c>
    </row>
    <row r="89" spans="1:9" ht="47.25">
      <c r="A89" s="80" t="s">
        <v>326</v>
      </c>
      <c r="B89" s="81" t="s">
        <v>87</v>
      </c>
      <c r="C89" s="35" t="s">
        <v>67</v>
      </c>
      <c r="D89" s="81" t="s">
        <v>68</v>
      </c>
      <c r="E89" s="81" t="s">
        <v>69</v>
      </c>
      <c r="F89" s="64" t="s">
        <v>376</v>
      </c>
      <c r="G89" s="34" t="s">
        <v>376</v>
      </c>
      <c r="H89" s="34" t="s">
        <v>376</v>
      </c>
      <c r="I89" s="82">
        <f>I90+I93+I102+I106+I112</f>
        <v>37889482.910000004</v>
      </c>
    </row>
    <row r="90" spans="1:9">
      <c r="A90" s="80" t="s">
        <v>401</v>
      </c>
      <c r="B90" s="81" t="s">
        <v>87</v>
      </c>
      <c r="C90" s="35" t="s">
        <v>70</v>
      </c>
      <c r="D90" s="81" t="s">
        <v>68</v>
      </c>
      <c r="E90" s="81" t="s">
        <v>69</v>
      </c>
      <c r="F90" s="64" t="s">
        <v>376</v>
      </c>
      <c r="G90" s="34" t="s">
        <v>376</v>
      </c>
      <c r="H90" s="34" t="s">
        <v>376</v>
      </c>
      <c r="I90" s="82">
        <f>SUM(I91:I92)</f>
        <v>3125593.6</v>
      </c>
    </row>
    <row r="91" spans="1:9">
      <c r="A91" s="80" t="s">
        <v>327</v>
      </c>
      <c r="B91" s="81" t="s">
        <v>87</v>
      </c>
      <c r="C91" s="35">
        <v>1</v>
      </c>
      <c r="D91" s="81" t="s">
        <v>68</v>
      </c>
      <c r="E91" s="81">
        <v>29240</v>
      </c>
      <c r="F91" s="64">
        <v>110</v>
      </c>
      <c r="G91" s="34">
        <v>7</v>
      </c>
      <c r="H91" s="34">
        <v>7</v>
      </c>
      <c r="I91" s="82">
        <f>'Прил 4'!J347</f>
        <v>99993.600000000006</v>
      </c>
    </row>
    <row r="92" spans="1:9" ht="31.5">
      <c r="A92" s="80" t="s">
        <v>329</v>
      </c>
      <c r="B92" s="81" t="s">
        <v>87</v>
      </c>
      <c r="C92" s="35">
        <v>1</v>
      </c>
      <c r="D92" s="81" t="s">
        <v>68</v>
      </c>
      <c r="E92" s="81" t="s">
        <v>330</v>
      </c>
      <c r="F92" s="64">
        <v>520</v>
      </c>
      <c r="G92" s="34">
        <v>7</v>
      </c>
      <c r="H92" s="34">
        <v>7</v>
      </c>
      <c r="I92" s="82">
        <f>'Прил 4'!J349</f>
        <v>3025600</v>
      </c>
    </row>
    <row r="93" spans="1:9">
      <c r="A93" s="80" t="s">
        <v>402</v>
      </c>
      <c r="B93" s="81" t="s">
        <v>87</v>
      </c>
      <c r="C93" s="35">
        <v>2</v>
      </c>
      <c r="D93" s="81" t="s">
        <v>68</v>
      </c>
      <c r="E93" s="81" t="s">
        <v>69</v>
      </c>
      <c r="F93" s="64" t="s">
        <v>376</v>
      </c>
      <c r="G93" s="34" t="s">
        <v>376</v>
      </c>
      <c r="H93" s="34" t="s">
        <v>376</v>
      </c>
      <c r="I93" s="82">
        <f>SUM(I94:I99)+I100</f>
        <v>18956933.780000001</v>
      </c>
    </row>
    <row r="94" spans="1:9" ht="31.5">
      <c r="A94" s="80" t="s">
        <v>318</v>
      </c>
      <c r="B94" s="81" t="s">
        <v>87</v>
      </c>
      <c r="C94" s="35">
        <v>2</v>
      </c>
      <c r="D94" s="81" t="s">
        <v>68</v>
      </c>
      <c r="E94" s="81" t="s">
        <v>319</v>
      </c>
      <c r="F94" s="64">
        <v>110</v>
      </c>
      <c r="G94" s="34">
        <v>8</v>
      </c>
      <c r="H94" s="34">
        <v>1</v>
      </c>
      <c r="I94" s="82">
        <f>'Прил 4'!J355</f>
        <v>3377531.31</v>
      </c>
    </row>
    <row r="95" spans="1:9" ht="31.5">
      <c r="A95" s="80" t="s">
        <v>318</v>
      </c>
      <c r="B95" s="81" t="s">
        <v>87</v>
      </c>
      <c r="C95" s="35">
        <v>2</v>
      </c>
      <c r="D95" s="81" t="s">
        <v>68</v>
      </c>
      <c r="E95" s="81" t="s">
        <v>319</v>
      </c>
      <c r="F95" s="64">
        <v>240</v>
      </c>
      <c r="G95" s="34">
        <v>8</v>
      </c>
      <c r="H95" s="34">
        <v>1</v>
      </c>
      <c r="I95" s="82">
        <f>'Прил 4'!J356</f>
        <v>9627104.5999999996</v>
      </c>
    </row>
    <row r="96" spans="1:9" ht="31.5">
      <c r="A96" s="80" t="s">
        <v>318</v>
      </c>
      <c r="B96" s="81" t="s">
        <v>87</v>
      </c>
      <c r="C96" s="35">
        <v>2</v>
      </c>
      <c r="D96" s="81" t="s">
        <v>68</v>
      </c>
      <c r="E96" s="81" t="s">
        <v>319</v>
      </c>
      <c r="F96" s="64">
        <v>850</v>
      </c>
      <c r="G96" s="34">
        <v>8</v>
      </c>
      <c r="H96" s="34">
        <v>1</v>
      </c>
      <c r="I96" s="82">
        <f>'Прил 4'!J357</f>
        <v>20000</v>
      </c>
    </row>
    <row r="97" spans="1:9">
      <c r="A97" s="80" t="s">
        <v>175</v>
      </c>
      <c r="B97" s="81" t="s">
        <v>87</v>
      </c>
      <c r="C97" s="35">
        <v>2</v>
      </c>
      <c r="D97" s="81" t="s">
        <v>68</v>
      </c>
      <c r="E97" s="81" t="s">
        <v>176</v>
      </c>
      <c r="F97" s="64">
        <v>240</v>
      </c>
      <c r="G97" s="34">
        <v>8</v>
      </c>
      <c r="H97" s="34">
        <v>1</v>
      </c>
      <c r="I97" s="82">
        <f>'Прил 4'!J359</f>
        <v>932297.87</v>
      </c>
    </row>
    <row r="98" spans="1:9" ht="31.5" hidden="1">
      <c r="A98" s="80" t="s">
        <v>335</v>
      </c>
      <c r="B98" s="81" t="s">
        <v>87</v>
      </c>
      <c r="C98" s="35">
        <v>2</v>
      </c>
      <c r="D98" s="81" t="s">
        <v>68</v>
      </c>
      <c r="E98" s="81" t="s">
        <v>336</v>
      </c>
      <c r="F98" s="64">
        <v>240</v>
      </c>
      <c r="G98" s="34">
        <v>8</v>
      </c>
      <c r="H98" s="34">
        <v>1</v>
      </c>
      <c r="I98" s="82">
        <f>'Прил 4'!J363</f>
        <v>0</v>
      </c>
    </row>
    <row r="99" spans="1:9" ht="31.5" hidden="1">
      <c r="A99" s="80" t="s">
        <v>333</v>
      </c>
      <c r="B99" s="81" t="s">
        <v>87</v>
      </c>
      <c r="C99" s="35">
        <v>2</v>
      </c>
      <c r="D99" s="81" t="s">
        <v>68</v>
      </c>
      <c r="E99" s="81" t="s">
        <v>334</v>
      </c>
      <c r="F99" s="64">
        <v>240</v>
      </c>
      <c r="G99" s="34">
        <v>8</v>
      </c>
      <c r="H99" s="34">
        <v>1</v>
      </c>
      <c r="I99" s="82">
        <f>'Прил 4'!J361</f>
        <v>0</v>
      </c>
    </row>
    <row r="100" spans="1:9">
      <c r="A100" s="80" t="s">
        <v>465</v>
      </c>
      <c r="B100" s="81" t="s">
        <v>87</v>
      </c>
      <c r="C100" s="35">
        <v>2</v>
      </c>
      <c r="D100" s="81" t="s">
        <v>475</v>
      </c>
      <c r="E100" s="81" t="s">
        <v>69</v>
      </c>
      <c r="F100" s="64">
        <v>0</v>
      </c>
      <c r="G100" s="34"/>
      <c r="H100" s="34"/>
      <c r="I100" s="82">
        <f>I101</f>
        <v>5000000</v>
      </c>
    </row>
    <row r="101" spans="1:9">
      <c r="A101" s="80" t="s">
        <v>467</v>
      </c>
      <c r="B101" s="81" t="s">
        <v>87</v>
      </c>
      <c r="C101" s="35">
        <v>2</v>
      </c>
      <c r="D101" s="81" t="s">
        <v>475</v>
      </c>
      <c r="E101" s="81" t="s">
        <v>468</v>
      </c>
      <c r="F101" s="64">
        <v>240</v>
      </c>
      <c r="G101" s="34">
        <v>8</v>
      </c>
      <c r="H101" s="34">
        <v>1</v>
      </c>
      <c r="I101" s="82">
        <f>'Прил 4'!J366</f>
        <v>5000000</v>
      </c>
    </row>
    <row r="102" spans="1:9">
      <c r="A102" s="80" t="s">
        <v>403</v>
      </c>
      <c r="B102" s="81" t="s">
        <v>87</v>
      </c>
      <c r="C102" s="35">
        <v>3</v>
      </c>
      <c r="D102" s="81" t="s">
        <v>68</v>
      </c>
      <c r="E102" s="81" t="s">
        <v>69</v>
      </c>
      <c r="F102" s="64" t="s">
        <v>376</v>
      </c>
      <c r="G102" s="34" t="s">
        <v>376</v>
      </c>
      <c r="H102" s="34" t="s">
        <v>376</v>
      </c>
      <c r="I102" s="82">
        <f>SUM(I103:I105)</f>
        <v>794286.14</v>
      </c>
    </row>
    <row r="103" spans="1:9">
      <c r="A103" s="80" t="s">
        <v>92</v>
      </c>
      <c r="B103" s="81" t="s">
        <v>87</v>
      </c>
      <c r="C103" s="35">
        <v>3</v>
      </c>
      <c r="D103" s="81" t="s">
        <v>68</v>
      </c>
      <c r="E103" s="81">
        <v>29020</v>
      </c>
      <c r="F103" s="64">
        <v>350</v>
      </c>
      <c r="G103" s="34">
        <v>8</v>
      </c>
      <c r="H103" s="34">
        <v>4</v>
      </c>
      <c r="I103" s="82">
        <f>'Прил 4'!J397</f>
        <v>100000</v>
      </c>
    </row>
    <row r="104" spans="1:9">
      <c r="A104" s="80" t="s">
        <v>347</v>
      </c>
      <c r="B104" s="81" t="s">
        <v>87</v>
      </c>
      <c r="C104" s="35">
        <v>3</v>
      </c>
      <c r="D104" s="81" t="s">
        <v>68</v>
      </c>
      <c r="E104" s="81">
        <v>29250</v>
      </c>
      <c r="F104" s="64">
        <v>240</v>
      </c>
      <c r="G104" s="34">
        <v>8</v>
      </c>
      <c r="H104" s="34">
        <v>4</v>
      </c>
      <c r="I104" s="82">
        <f>'Прил 4'!J399</f>
        <v>300000</v>
      </c>
    </row>
    <row r="105" spans="1:9">
      <c r="A105" s="80" t="s">
        <v>349</v>
      </c>
      <c r="B105" s="81" t="s">
        <v>87</v>
      </c>
      <c r="C105" s="35">
        <v>3</v>
      </c>
      <c r="D105" s="81" t="s">
        <v>68</v>
      </c>
      <c r="E105" s="81">
        <v>29260</v>
      </c>
      <c r="F105" s="64">
        <v>240</v>
      </c>
      <c r="G105" s="34">
        <v>8</v>
      </c>
      <c r="H105" s="34">
        <v>4</v>
      </c>
      <c r="I105" s="82">
        <f>'Прил 4'!J401</f>
        <v>394286.14</v>
      </c>
    </row>
    <row r="106" spans="1:9" ht="47.25">
      <c r="A106" s="80" t="s">
        <v>404</v>
      </c>
      <c r="B106" s="81" t="s">
        <v>87</v>
      </c>
      <c r="C106" s="35">
        <v>4</v>
      </c>
      <c r="D106" s="81" t="s">
        <v>68</v>
      </c>
      <c r="E106" s="81" t="s">
        <v>69</v>
      </c>
      <c r="F106" s="64" t="s">
        <v>376</v>
      </c>
      <c r="G106" s="34" t="s">
        <v>376</v>
      </c>
      <c r="H106" s="34" t="s">
        <v>376</v>
      </c>
      <c r="I106" s="82">
        <f>SUM(I107:I111)</f>
        <v>3712533.75</v>
      </c>
    </row>
    <row r="107" spans="1:9">
      <c r="A107" s="80" t="s">
        <v>359</v>
      </c>
      <c r="B107" s="81" t="s">
        <v>87</v>
      </c>
      <c r="C107" s="35">
        <v>4</v>
      </c>
      <c r="D107" s="81" t="s">
        <v>68</v>
      </c>
      <c r="E107" s="81">
        <v>29230</v>
      </c>
      <c r="F107" s="64">
        <v>240</v>
      </c>
      <c r="G107" s="34">
        <v>11</v>
      </c>
      <c r="H107" s="34">
        <v>5</v>
      </c>
      <c r="I107" s="82">
        <f>'Прил 4'!J421</f>
        <v>383000</v>
      </c>
    </row>
    <row r="108" spans="1:9" hidden="1">
      <c r="A108" s="80" t="s">
        <v>469</v>
      </c>
      <c r="B108" s="81" t="s">
        <v>87</v>
      </c>
      <c r="C108" s="35">
        <v>4</v>
      </c>
      <c r="D108" s="81" t="s">
        <v>68</v>
      </c>
      <c r="E108" s="81" t="s">
        <v>470</v>
      </c>
      <c r="F108" s="64">
        <v>240</v>
      </c>
      <c r="G108" s="34">
        <v>11</v>
      </c>
      <c r="H108" s="34">
        <v>5</v>
      </c>
      <c r="I108" s="82">
        <f>'Прил 4'!J423</f>
        <v>0</v>
      </c>
    </row>
    <row r="109" spans="1:9">
      <c r="A109" s="80" t="s">
        <v>293</v>
      </c>
      <c r="B109" s="81" t="s">
        <v>87</v>
      </c>
      <c r="C109" s="35">
        <v>4</v>
      </c>
      <c r="D109" s="81" t="s">
        <v>68</v>
      </c>
      <c r="E109" s="81">
        <v>29370</v>
      </c>
      <c r="F109" s="64">
        <v>240</v>
      </c>
      <c r="G109" s="34">
        <v>11</v>
      </c>
      <c r="H109" s="34">
        <v>5</v>
      </c>
      <c r="I109" s="82">
        <f>'Прил 4'!J425</f>
        <v>1623133.75</v>
      </c>
    </row>
    <row r="110" spans="1:9">
      <c r="A110" s="80" t="s">
        <v>361</v>
      </c>
      <c r="B110" s="81" t="s">
        <v>87</v>
      </c>
      <c r="C110" s="35">
        <v>4</v>
      </c>
      <c r="D110" s="81" t="s">
        <v>68</v>
      </c>
      <c r="E110" s="81">
        <v>29570</v>
      </c>
      <c r="F110" s="64">
        <v>240</v>
      </c>
      <c r="G110" s="34">
        <v>11</v>
      </c>
      <c r="H110" s="34">
        <v>5</v>
      </c>
      <c r="I110" s="82">
        <f>'Прил 4'!J427</f>
        <v>1706400</v>
      </c>
    </row>
    <row r="111" spans="1:9" hidden="1">
      <c r="A111" s="80" t="s">
        <v>269</v>
      </c>
      <c r="B111" s="81" t="s">
        <v>87</v>
      </c>
      <c r="C111" s="35">
        <v>4</v>
      </c>
      <c r="D111" s="81" t="s">
        <v>68</v>
      </c>
      <c r="E111" s="81" t="s">
        <v>270</v>
      </c>
      <c r="F111" s="64">
        <v>630</v>
      </c>
      <c r="G111" s="34">
        <v>11</v>
      </c>
      <c r="H111" s="34">
        <v>5</v>
      </c>
      <c r="I111" s="82">
        <f>'Прил 4'!J429</f>
        <v>0</v>
      </c>
    </row>
    <row r="112" spans="1:9">
      <c r="A112" s="80" t="s">
        <v>405</v>
      </c>
      <c r="B112" s="81" t="s">
        <v>87</v>
      </c>
      <c r="C112" s="35">
        <v>5</v>
      </c>
      <c r="D112" s="81" t="s">
        <v>68</v>
      </c>
      <c r="E112" s="81" t="s">
        <v>69</v>
      </c>
      <c r="F112" s="64"/>
      <c r="G112" s="34"/>
      <c r="H112" s="34"/>
      <c r="I112" s="82">
        <f>SUM(I113:I113)</f>
        <v>11300135.639999999</v>
      </c>
    </row>
    <row r="113" spans="1:9" ht="31.5">
      <c r="A113" s="80" t="s">
        <v>318</v>
      </c>
      <c r="B113" s="81" t="s">
        <v>87</v>
      </c>
      <c r="C113" s="35">
        <v>5</v>
      </c>
      <c r="D113" s="81" t="s">
        <v>68</v>
      </c>
      <c r="E113" s="81" t="s">
        <v>319</v>
      </c>
      <c r="F113" s="64">
        <v>620</v>
      </c>
      <c r="G113" s="34">
        <v>8</v>
      </c>
      <c r="H113" s="34">
        <v>1</v>
      </c>
      <c r="I113" s="82">
        <f>'Прил 4'!J369</f>
        <v>11300135.639999999</v>
      </c>
    </row>
    <row r="114" spans="1:9" ht="47.25">
      <c r="A114" s="80" t="s">
        <v>188</v>
      </c>
      <c r="B114" s="81" t="s">
        <v>89</v>
      </c>
      <c r="C114" s="35" t="s">
        <v>67</v>
      </c>
      <c r="D114" s="81" t="s">
        <v>68</v>
      </c>
      <c r="E114" s="81" t="s">
        <v>69</v>
      </c>
      <c r="F114" s="64" t="s">
        <v>376</v>
      </c>
      <c r="G114" s="34" t="s">
        <v>376</v>
      </c>
      <c r="H114" s="34" t="s">
        <v>376</v>
      </c>
      <c r="I114" s="82">
        <f>I115+I128+I135</f>
        <v>2050156.76</v>
      </c>
    </row>
    <row r="115" spans="1:9" ht="31.5">
      <c r="A115" s="80" t="s">
        <v>406</v>
      </c>
      <c r="B115" s="81" t="s">
        <v>89</v>
      </c>
      <c r="C115" s="35" t="s">
        <v>70</v>
      </c>
      <c r="D115" s="81" t="s">
        <v>68</v>
      </c>
      <c r="E115" s="81" t="s">
        <v>69</v>
      </c>
      <c r="F115" s="64" t="s">
        <v>376</v>
      </c>
      <c r="G115" s="34" t="s">
        <v>376</v>
      </c>
      <c r="H115" s="34" t="s">
        <v>376</v>
      </c>
      <c r="I115" s="82">
        <f>I116+I118+I120+I122+I124+I126</f>
        <v>1682156.76</v>
      </c>
    </row>
    <row r="116" spans="1:9">
      <c r="A116" s="80" t="s">
        <v>407</v>
      </c>
      <c r="B116" s="81" t="s">
        <v>89</v>
      </c>
      <c r="C116" s="35">
        <v>1</v>
      </c>
      <c r="D116" s="81" t="s">
        <v>65</v>
      </c>
      <c r="E116" s="81" t="s">
        <v>69</v>
      </c>
      <c r="F116" s="64"/>
      <c r="G116" s="34"/>
      <c r="H116" s="34"/>
      <c r="I116" s="82">
        <f>I117</f>
        <v>561050</v>
      </c>
    </row>
    <row r="117" spans="1:9" ht="31.5">
      <c r="A117" s="80" t="s">
        <v>191</v>
      </c>
      <c r="B117" s="81" t="s">
        <v>89</v>
      </c>
      <c r="C117" s="35">
        <v>1</v>
      </c>
      <c r="D117" s="81" t="s">
        <v>65</v>
      </c>
      <c r="E117" s="81" t="s">
        <v>192</v>
      </c>
      <c r="F117" s="64">
        <v>240</v>
      </c>
      <c r="G117" s="34">
        <v>1</v>
      </c>
      <c r="H117" s="34">
        <v>13</v>
      </c>
      <c r="I117" s="82">
        <f>'Прил 4'!J88</f>
        <v>561050</v>
      </c>
    </row>
    <row r="118" spans="1:9" ht="31.5">
      <c r="A118" s="80" t="s">
        <v>408</v>
      </c>
      <c r="B118" s="81" t="s">
        <v>89</v>
      </c>
      <c r="C118" s="35">
        <v>1</v>
      </c>
      <c r="D118" s="81" t="s">
        <v>66</v>
      </c>
      <c r="E118" s="81" t="s">
        <v>69</v>
      </c>
      <c r="F118" s="64"/>
      <c r="G118" s="34"/>
      <c r="H118" s="34"/>
      <c r="I118" s="82">
        <f>I119</f>
        <v>40000</v>
      </c>
    </row>
    <row r="119" spans="1:9" ht="31.5">
      <c r="A119" s="80" t="s">
        <v>191</v>
      </c>
      <c r="B119" s="81" t="s">
        <v>89</v>
      </c>
      <c r="C119" s="35">
        <v>1</v>
      </c>
      <c r="D119" s="81" t="s">
        <v>66</v>
      </c>
      <c r="E119" s="81" t="s">
        <v>192</v>
      </c>
      <c r="F119" s="64">
        <v>240</v>
      </c>
      <c r="G119" s="34">
        <v>1</v>
      </c>
      <c r="H119" s="34">
        <v>13</v>
      </c>
      <c r="I119" s="82">
        <f>'Прил 4'!J91</f>
        <v>40000</v>
      </c>
    </row>
    <row r="120" spans="1:9">
      <c r="A120" s="80" t="s">
        <v>409</v>
      </c>
      <c r="B120" s="81" t="s">
        <v>89</v>
      </c>
      <c r="C120" s="35">
        <v>1</v>
      </c>
      <c r="D120" s="81" t="s">
        <v>72</v>
      </c>
      <c r="E120" s="81" t="s">
        <v>69</v>
      </c>
      <c r="F120" s="64"/>
      <c r="G120" s="34"/>
      <c r="H120" s="34"/>
      <c r="I120" s="82">
        <f>I121</f>
        <v>849606.76</v>
      </c>
    </row>
    <row r="121" spans="1:9" ht="31.5">
      <c r="A121" s="80" t="s">
        <v>191</v>
      </c>
      <c r="B121" s="81" t="s">
        <v>89</v>
      </c>
      <c r="C121" s="35">
        <v>1</v>
      </c>
      <c r="D121" s="81" t="s">
        <v>72</v>
      </c>
      <c r="E121" s="81" t="s">
        <v>192</v>
      </c>
      <c r="F121" s="64">
        <v>240</v>
      </c>
      <c r="G121" s="34">
        <v>1</v>
      </c>
      <c r="H121" s="34">
        <v>13</v>
      </c>
      <c r="I121" s="82">
        <f>'Прил 4'!J94</f>
        <v>849606.76</v>
      </c>
    </row>
    <row r="122" spans="1:9">
      <c r="A122" s="80" t="s">
        <v>410</v>
      </c>
      <c r="B122" s="81" t="s">
        <v>89</v>
      </c>
      <c r="C122" s="35">
        <v>1</v>
      </c>
      <c r="D122" s="81" t="s">
        <v>84</v>
      </c>
      <c r="E122" s="81" t="s">
        <v>69</v>
      </c>
      <c r="F122" s="64"/>
      <c r="G122" s="34"/>
      <c r="H122" s="34"/>
      <c r="I122" s="82">
        <f>I123</f>
        <v>76500</v>
      </c>
    </row>
    <row r="123" spans="1:9" ht="31.5">
      <c r="A123" s="80" t="s">
        <v>191</v>
      </c>
      <c r="B123" s="81" t="s">
        <v>89</v>
      </c>
      <c r="C123" s="35">
        <v>1</v>
      </c>
      <c r="D123" s="81" t="s">
        <v>84</v>
      </c>
      <c r="E123" s="81" t="s">
        <v>192</v>
      </c>
      <c r="F123" s="64">
        <v>240</v>
      </c>
      <c r="G123" s="34">
        <v>1</v>
      </c>
      <c r="H123" s="34">
        <v>13</v>
      </c>
      <c r="I123" s="82">
        <f>'Прил 4'!J97</f>
        <v>76500</v>
      </c>
    </row>
    <row r="124" spans="1:9" ht="47.25">
      <c r="A124" s="80" t="s">
        <v>411</v>
      </c>
      <c r="B124" s="81" t="s">
        <v>89</v>
      </c>
      <c r="C124" s="35">
        <v>1</v>
      </c>
      <c r="D124" s="81" t="s">
        <v>85</v>
      </c>
      <c r="E124" s="81" t="s">
        <v>69</v>
      </c>
      <c r="F124" s="64"/>
      <c r="G124" s="34"/>
      <c r="H124" s="34"/>
      <c r="I124" s="82">
        <f>I125</f>
        <v>95000</v>
      </c>
    </row>
    <row r="125" spans="1:9" ht="31.5">
      <c r="A125" s="80" t="s">
        <v>191</v>
      </c>
      <c r="B125" s="81" t="s">
        <v>89</v>
      </c>
      <c r="C125" s="35">
        <v>1</v>
      </c>
      <c r="D125" s="81" t="s">
        <v>85</v>
      </c>
      <c r="E125" s="81" t="s">
        <v>192</v>
      </c>
      <c r="F125" s="64">
        <v>240</v>
      </c>
      <c r="G125" s="34">
        <v>1</v>
      </c>
      <c r="H125" s="34">
        <v>13</v>
      </c>
      <c r="I125" s="82">
        <f>'Прил 4'!J100</f>
        <v>95000</v>
      </c>
    </row>
    <row r="126" spans="1:9">
      <c r="A126" s="80" t="s">
        <v>412</v>
      </c>
      <c r="B126" s="81" t="s">
        <v>89</v>
      </c>
      <c r="C126" s="35">
        <v>1</v>
      </c>
      <c r="D126" s="81" t="s">
        <v>87</v>
      </c>
      <c r="E126" s="81" t="s">
        <v>69</v>
      </c>
      <c r="F126" s="64"/>
      <c r="G126" s="34"/>
      <c r="H126" s="34"/>
      <c r="I126" s="82">
        <f>I127</f>
        <v>60000</v>
      </c>
    </row>
    <row r="127" spans="1:9" ht="31.5">
      <c r="A127" s="80" t="s">
        <v>191</v>
      </c>
      <c r="B127" s="81" t="s">
        <v>89</v>
      </c>
      <c r="C127" s="35">
        <v>1</v>
      </c>
      <c r="D127" s="81" t="s">
        <v>87</v>
      </c>
      <c r="E127" s="81" t="s">
        <v>192</v>
      </c>
      <c r="F127" s="64">
        <v>240</v>
      </c>
      <c r="G127" s="34">
        <v>1</v>
      </c>
      <c r="H127" s="34">
        <v>13</v>
      </c>
      <c r="I127" s="82">
        <f>'Прил 4'!J103</f>
        <v>60000</v>
      </c>
    </row>
    <row r="128" spans="1:9" ht="31.5">
      <c r="A128" s="80" t="s">
        <v>413</v>
      </c>
      <c r="B128" s="81" t="s">
        <v>89</v>
      </c>
      <c r="C128" s="81">
        <v>2</v>
      </c>
      <c r="D128" s="81" t="s">
        <v>68</v>
      </c>
      <c r="E128" s="81" t="s">
        <v>69</v>
      </c>
      <c r="F128" s="64" t="s">
        <v>376</v>
      </c>
      <c r="G128" s="34" t="s">
        <v>376</v>
      </c>
      <c r="H128" s="34" t="s">
        <v>376</v>
      </c>
      <c r="I128" s="82">
        <f>I129+I131+I133</f>
        <v>363000</v>
      </c>
    </row>
    <row r="129" spans="1:9">
      <c r="A129" s="80" t="s">
        <v>407</v>
      </c>
      <c r="B129" s="81" t="s">
        <v>89</v>
      </c>
      <c r="C129" s="81" t="s">
        <v>73</v>
      </c>
      <c r="D129" s="81" t="s">
        <v>65</v>
      </c>
      <c r="E129" s="81" t="s">
        <v>69</v>
      </c>
      <c r="F129" s="64"/>
      <c r="G129" s="34"/>
      <c r="H129" s="34"/>
      <c r="I129" s="82">
        <f>I130</f>
        <v>100000</v>
      </c>
    </row>
    <row r="130" spans="1:9" ht="31.5">
      <c r="A130" s="80" t="s">
        <v>191</v>
      </c>
      <c r="B130" s="81" t="s">
        <v>89</v>
      </c>
      <c r="C130" s="81" t="s">
        <v>73</v>
      </c>
      <c r="D130" s="81" t="s">
        <v>65</v>
      </c>
      <c r="E130" s="81" t="s">
        <v>192</v>
      </c>
      <c r="F130" s="64">
        <v>240</v>
      </c>
      <c r="G130" s="34">
        <v>5</v>
      </c>
      <c r="H130" s="34">
        <v>5</v>
      </c>
      <c r="I130" s="82">
        <f>'Прил 4'!J325</f>
        <v>100000</v>
      </c>
    </row>
    <row r="131" spans="1:9">
      <c r="A131" s="80" t="s">
        <v>414</v>
      </c>
      <c r="B131" s="81" t="s">
        <v>89</v>
      </c>
      <c r="C131" s="81" t="s">
        <v>73</v>
      </c>
      <c r="D131" s="81" t="s">
        <v>66</v>
      </c>
      <c r="E131" s="81" t="s">
        <v>69</v>
      </c>
      <c r="F131" s="64"/>
      <c r="G131" s="34"/>
      <c r="H131" s="34"/>
      <c r="I131" s="82">
        <f>I132</f>
        <v>258000</v>
      </c>
    </row>
    <row r="132" spans="1:9" ht="31.5">
      <c r="A132" s="80" t="s">
        <v>191</v>
      </c>
      <c r="B132" s="81" t="s">
        <v>89</v>
      </c>
      <c r="C132" s="81" t="s">
        <v>73</v>
      </c>
      <c r="D132" s="81" t="s">
        <v>66</v>
      </c>
      <c r="E132" s="81" t="s">
        <v>192</v>
      </c>
      <c r="F132" s="64">
        <v>240</v>
      </c>
      <c r="G132" s="34">
        <v>5</v>
      </c>
      <c r="H132" s="34">
        <v>5</v>
      </c>
      <c r="I132" s="82">
        <f>'Прил 4'!J328</f>
        <v>258000</v>
      </c>
    </row>
    <row r="133" spans="1:9">
      <c r="A133" s="80" t="s">
        <v>412</v>
      </c>
      <c r="B133" s="81" t="s">
        <v>89</v>
      </c>
      <c r="C133" s="35">
        <v>2</v>
      </c>
      <c r="D133" s="81" t="s">
        <v>72</v>
      </c>
      <c r="E133" s="81" t="s">
        <v>69</v>
      </c>
      <c r="F133" s="64"/>
      <c r="G133" s="34"/>
      <c r="H133" s="34"/>
      <c r="I133" s="82">
        <f>I134</f>
        <v>5000</v>
      </c>
    </row>
    <row r="134" spans="1:9" ht="31.5">
      <c r="A134" s="80" t="s">
        <v>191</v>
      </c>
      <c r="B134" s="81" t="s">
        <v>89</v>
      </c>
      <c r="C134" s="35">
        <v>2</v>
      </c>
      <c r="D134" s="81" t="s">
        <v>72</v>
      </c>
      <c r="E134" s="81" t="s">
        <v>192</v>
      </c>
      <c r="F134" s="64">
        <v>240</v>
      </c>
      <c r="G134" s="34">
        <v>5</v>
      </c>
      <c r="H134" s="34">
        <v>5</v>
      </c>
      <c r="I134" s="82">
        <f>'Прил 4'!J331</f>
        <v>5000</v>
      </c>
    </row>
    <row r="135" spans="1:9" ht="31.5">
      <c r="A135" s="80" t="s">
        <v>413</v>
      </c>
      <c r="B135" s="81" t="s">
        <v>89</v>
      </c>
      <c r="C135" s="81" t="s">
        <v>74</v>
      </c>
      <c r="D135" s="81" t="s">
        <v>68</v>
      </c>
      <c r="E135" s="81" t="s">
        <v>69</v>
      </c>
      <c r="F135" s="64" t="s">
        <v>376</v>
      </c>
      <c r="G135" s="34" t="s">
        <v>376</v>
      </c>
      <c r="H135" s="34" t="s">
        <v>376</v>
      </c>
      <c r="I135" s="82">
        <f>I136+I138</f>
        <v>5000</v>
      </c>
    </row>
    <row r="136" spans="1:9" hidden="1">
      <c r="A136" s="80" t="s">
        <v>407</v>
      </c>
      <c r="B136" s="81" t="s">
        <v>89</v>
      </c>
      <c r="C136" s="81" t="s">
        <v>74</v>
      </c>
      <c r="D136" s="81" t="s">
        <v>65</v>
      </c>
      <c r="E136" s="81" t="s">
        <v>69</v>
      </c>
      <c r="F136" s="64"/>
      <c r="G136" s="34"/>
      <c r="H136" s="34"/>
      <c r="I136" s="82">
        <f>I137</f>
        <v>0</v>
      </c>
    </row>
    <row r="137" spans="1:9" ht="31.5" hidden="1">
      <c r="A137" s="80" t="s">
        <v>191</v>
      </c>
      <c r="B137" s="81" t="s">
        <v>89</v>
      </c>
      <c r="C137" s="81" t="s">
        <v>74</v>
      </c>
      <c r="D137" s="81" t="s">
        <v>65</v>
      </c>
      <c r="E137" s="81" t="s">
        <v>192</v>
      </c>
      <c r="F137" s="64">
        <v>240</v>
      </c>
      <c r="G137" s="34">
        <v>8</v>
      </c>
      <c r="H137" s="34">
        <v>1</v>
      </c>
      <c r="I137" s="82">
        <f>'Прил 4'!J376</f>
        <v>0</v>
      </c>
    </row>
    <row r="138" spans="1:9">
      <c r="A138" s="80" t="s">
        <v>412</v>
      </c>
      <c r="B138" s="81" t="s">
        <v>89</v>
      </c>
      <c r="C138" s="35">
        <v>3</v>
      </c>
      <c r="D138" s="81" t="s">
        <v>66</v>
      </c>
      <c r="E138" s="81" t="s">
        <v>69</v>
      </c>
      <c r="F138" s="64"/>
      <c r="G138" s="34"/>
      <c r="H138" s="34"/>
      <c r="I138" s="82">
        <f>I139</f>
        <v>5000</v>
      </c>
    </row>
    <row r="139" spans="1:9" ht="31.5">
      <c r="A139" s="80" t="s">
        <v>191</v>
      </c>
      <c r="B139" s="81" t="s">
        <v>89</v>
      </c>
      <c r="C139" s="35">
        <v>3</v>
      </c>
      <c r="D139" s="81" t="s">
        <v>66</v>
      </c>
      <c r="E139" s="81" t="s">
        <v>192</v>
      </c>
      <c r="F139" s="64">
        <v>240</v>
      </c>
      <c r="G139" s="34">
        <v>8</v>
      </c>
      <c r="H139" s="34">
        <v>1</v>
      </c>
      <c r="I139" s="82">
        <f>'Прил 4'!J379</f>
        <v>5000</v>
      </c>
    </row>
    <row r="140" spans="1:9" ht="47.25">
      <c r="A140" s="80" t="s">
        <v>198</v>
      </c>
      <c r="B140" s="81" t="s">
        <v>115</v>
      </c>
      <c r="C140" s="35" t="s">
        <v>67</v>
      </c>
      <c r="D140" s="81" t="s">
        <v>68</v>
      </c>
      <c r="E140" s="81" t="s">
        <v>69</v>
      </c>
      <c r="F140" s="64" t="s">
        <v>376</v>
      </c>
      <c r="G140" s="34" t="s">
        <v>376</v>
      </c>
      <c r="H140" s="34" t="s">
        <v>376</v>
      </c>
      <c r="I140" s="82">
        <f>SUM(I141:I142)</f>
        <v>12000</v>
      </c>
    </row>
    <row r="141" spans="1:9" ht="31.5">
      <c r="A141" s="80" t="s">
        <v>449</v>
      </c>
      <c r="B141" s="81" t="s">
        <v>115</v>
      </c>
      <c r="C141" s="35">
        <v>0</v>
      </c>
      <c r="D141" s="81" t="s">
        <v>68</v>
      </c>
      <c r="E141" s="81" t="s">
        <v>450</v>
      </c>
      <c r="F141" s="64">
        <v>350</v>
      </c>
      <c r="G141" s="34">
        <v>1</v>
      </c>
      <c r="H141" s="34">
        <v>13</v>
      </c>
      <c r="I141" s="82">
        <f>'Прил 4'!J107</f>
        <v>6000</v>
      </c>
    </row>
    <row r="142" spans="1:9" ht="63" hidden="1">
      <c r="A142" s="80" t="s">
        <v>474</v>
      </c>
      <c r="B142" s="81" t="s">
        <v>115</v>
      </c>
      <c r="C142" s="35">
        <v>0</v>
      </c>
      <c r="D142" s="81" t="s">
        <v>68</v>
      </c>
      <c r="E142" s="81" t="s">
        <v>452</v>
      </c>
      <c r="F142" s="64">
        <v>350</v>
      </c>
      <c r="G142" s="34">
        <v>1</v>
      </c>
      <c r="H142" s="34">
        <v>13</v>
      </c>
      <c r="I142" s="82">
        <f>'Прил 4'!J109</f>
        <v>6000</v>
      </c>
    </row>
    <row r="143" spans="1:9" ht="78.75">
      <c r="A143" s="36" t="s">
        <v>323</v>
      </c>
      <c r="B143" s="81" t="s">
        <v>103</v>
      </c>
      <c r="C143" s="35" t="s">
        <v>67</v>
      </c>
      <c r="D143" s="81" t="s">
        <v>68</v>
      </c>
      <c r="E143" s="81" t="s">
        <v>69</v>
      </c>
      <c r="F143" s="64"/>
      <c r="G143" s="34"/>
      <c r="H143" s="34"/>
      <c r="I143" s="82">
        <f>I144</f>
        <v>30000</v>
      </c>
    </row>
    <row r="144" spans="1:9" ht="31.5">
      <c r="A144" s="36" t="s">
        <v>324</v>
      </c>
      <c r="B144" s="81" t="s">
        <v>103</v>
      </c>
      <c r="C144" s="35">
        <v>0</v>
      </c>
      <c r="D144" s="81" t="s">
        <v>68</v>
      </c>
      <c r="E144" s="81" t="s">
        <v>325</v>
      </c>
      <c r="F144" s="64">
        <v>240</v>
      </c>
      <c r="G144" s="34">
        <v>7</v>
      </c>
      <c r="H144" s="34">
        <v>5</v>
      </c>
      <c r="I144" s="82">
        <f>'Прил 4'!J342</f>
        <v>30000</v>
      </c>
    </row>
    <row r="145" spans="1:9" ht="47.25">
      <c r="A145" s="80" t="s">
        <v>200</v>
      </c>
      <c r="B145" s="81" t="s">
        <v>91</v>
      </c>
      <c r="C145" s="35" t="s">
        <v>67</v>
      </c>
      <c r="D145" s="81" t="s">
        <v>68</v>
      </c>
      <c r="E145" s="81" t="s">
        <v>69</v>
      </c>
      <c r="F145" s="64" t="s">
        <v>376</v>
      </c>
      <c r="G145" s="34" t="s">
        <v>376</v>
      </c>
      <c r="H145" s="34" t="s">
        <v>376</v>
      </c>
      <c r="I145" s="82">
        <f>I146</f>
        <v>10000</v>
      </c>
    </row>
    <row r="146" spans="1:9">
      <c r="A146" s="80" t="s">
        <v>415</v>
      </c>
      <c r="B146" s="81" t="s">
        <v>91</v>
      </c>
      <c r="C146" s="35">
        <v>0</v>
      </c>
      <c r="D146" s="81" t="s">
        <v>65</v>
      </c>
      <c r="E146" s="81" t="s">
        <v>69</v>
      </c>
      <c r="F146" s="64"/>
      <c r="G146" s="34"/>
      <c r="H146" s="34"/>
      <c r="I146" s="82">
        <f>SUM(I147:I148)</f>
        <v>10000</v>
      </c>
    </row>
    <row r="147" spans="1:9">
      <c r="A147" s="80" t="s">
        <v>202</v>
      </c>
      <c r="B147" s="81" t="s">
        <v>91</v>
      </c>
      <c r="C147" s="35">
        <v>0</v>
      </c>
      <c r="D147" s="81" t="s">
        <v>65</v>
      </c>
      <c r="E147" s="81" t="s">
        <v>203</v>
      </c>
      <c r="F147" s="64">
        <v>240</v>
      </c>
      <c r="G147" s="34">
        <v>1</v>
      </c>
      <c r="H147" s="34">
        <v>13</v>
      </c>
      <c r="I147" s="82">
        <f>'Прил 4'!J113</f>
        <v>10000</v>
      </c>
    </row>
    <row r="148" spans="1:9" hidden="1">
      <c r="A148" s="80" t="s">
        <v>202</v>
      </c>
      <c r="B148" s="81" t="s">
        <v>91</v>
      </c>
      <c r="C148" s="35">
        <v>0</v>
      </c>
      <c r="D148" s="81" t="s">
        <v>65</v>
      </c>
      <c r="E148" s="81" t="s">
        <v>203</v>
      </c>
      <c r="F148" s="64">
        <v>240</v>
      </c>
      <c r="G148" s="34">
        <v>8</v>
      </c>
      <c r="H148" s="34">
        <v>1</v>
      </c>
      <c r="I148" s="82">
        <f>'Прил 4'!J383</f>
        <v>0</v>
      </c>
    </row>
    <row r="149" spans="1:9" ht="47.25">
      <c r="A149" s="80" t="s">
        <v>149</v>
      </c>
      <c r="B149" s="81" t="s">
        <v>95</v>
      </c>
      <c r="C149" s="35" t="s">
        <v>67</v>
      </c>
      <c r="D149" s="81" t="s">
        <v>68</v>
      </c>
      <c r="E149" s="81" t="s">
        <v>69</v>
      </c>
      <c r="F149" s="64" t="s">
        <v>376</v>
      </c>
      <c r="G149" s="34" t="s">
        <v>376</v>
      </c>
      <c r="H149" s="34" t="s">
        <v>376</v>
      </c>
      <c r="I149" s="82">
        <f>I150</f>
        <v>934000</v>
      </c>
    </row>
    <row r="150" spans="1:9" ht="31.5">
      <c r="A150" s="80" t="s">
        <v>416</v>
      </c>
      <c r="B150" s="81" t="s">
        <v>95</v>
      </c>
      <c r="C150" s="35">
        <v>0</v>
      </c>
      <c r="D150" s="81" t="s">
        <v>65</v>
      </c>
      <c r="E150" s="81" t="s">
        <v>69</v>
      </c>
      <c r="F150" s="64" t="s">
        <v>376</v>
      </c>
      <c r="G150" s="34" t="s">
        <v>376</v>
      </c>
      <c r="H150" s="34" t="s">
        <v>376</v>
      </c>
      <c r="I150" s="82">
        <f>SUM(I151:I152)</f>
        <v>934000</v>
      </c>
    </row>
    <row r="151" spans="1:9" ht="31.5">
      <c r="A151" s="80" t="s">
        <v>150</v>
      </c>
      <c r="B151" s="81" t="s">
        <v>95</v>
      </c>
      <c r="C151" s="35">
        <v>0</v>
      </c>
      <c r="D151" s="81" t="s">
        <v>65</v>
      </c>
      <c r="E151" s="81">
        <v>26910</v>
      </c>
      <c r="F151" s="64">
        <v>240</v>
      </c>
      <c r="G151" s="34">
        <v>1</v>
      </c>
      <c r="H151" s="34">
        <v>13</v>
      </c>
      <c r="I151" s="82">
        <f>'Прил 4'!J117</f>
        <v>84000</v>
      </c>
    </row>
    <row r="152" spans="1:9" ht="31.5">
      <c r="A152" s="80" t="s">
        <v>150</v>
      </c>
      <c r="B152" s="81" t="s">
        <v>95</v>
      </c>
      <c r="C152" s="35">
        <v>0</v>
      </c>
      <c r="D152" s="81" t="s">
        <v>66</v>
      </c>
      <c r="E152" s="81">
        <v>26910</v>
      </c>
      <c r="F152" s="64">
        <v>240</v>
      </c>
      <c r="G152" s="34">
        <v>1</v>
      </c>
      <c r="H152" s="34">
        <v>13</v>
      </c>
      <c r="I152" s="82">
        <f>'Прил 4'!J120</f>
        <v>850000</v>
      </c>
    </row>
    <row r="153" spans="1:9" ht="47.25">
      <c r="A153" s="80" t="s">
        <v>204</v>
      </c>
      <c r="B153" s="81" t="s">
        <v>100</v>
      </c>
      <c r="C153" s="35" t="s">
        <v>67</v>
      </c>
      <c r="D153" s="81" t="s">
        <v>68</v>
      </c>
      <c r="E153" s="81" t="s">
        <v>69</v>
      </c>
      <c r="F153" s="64"/>
      <c r="G153" s="34"/>
      <c r="H153" s="34"/>
      <c r="I153" s="82">
        <f>I154+I156+I158+I160+I162</f>
        <v>160000</v>
      </c>
    </row>
    <row r="154" spans="1:9" ht="47.25" hidden="1">
      <c r="A154" s="80" t="s">
        <v>364</v>
      </c>
      <c r="B154" s="81" t="s">
        <v>100</v>
      </c>
      <c r="C154" s="35">
        <v>0</v>
      </c>
      <c r="D154" s="81" t="s">
        <v>65</v>
      </c>
      <c r="E154" s="81" t="s">
        <v>69</v>
      </c>
      <c r="F154" s="64"/>
      <c r="G154" s="34"/>
      <c r="H154" s="34"/>
      <c r="I154" s="82">
        <f>I155</f>
        <v>0</v>
      </c>
    </row>
    <row r="155" spans="1:9" hidden="1">
      <c r="A155" s="80" t="s">
        <v>365</v>
      </c>
      <c r="B155" s="81" t="s">
        <v>100</v>
      </c>
      <c r="C155" s="35">
        <v>0</v>
      </c>
      <c r="D155" s="81" t="s">
        <v>65</v>
      </c>
      <c r="E155" s="81" t="s">
        <v>366</v>
      </c>
      <c r="F155" s="64">
        <v>240</v>
      </c>
      <c r="G155" s="34">
        <v>1</v>
      </c>
      <c r="H155" s="34">
        <v>13</v>
      </c>
      <c r="I155" s="82">
        <f>'Прил 4'!J124</f>
        <v>0</v>
      </c>
    </row>
    <row r="156" spans="1:9" ht="47.25">
      <c r="A156" s="80" t="s">
        <v>205</v>
      </c>
      <c r="B156" s="81" t="s">
        <v>100</v>
      </c>
      <c r="C156" s="35">
        <v>0</v>
      </c>
      <c r="D156" s="81" t="s">
        <v>66</v>
      </c>
      <c r="E156" s="81" t="s">
        <v>69</v>
      </c>
      <c r="F156" s="64"/>
      <c r="G156" s="34"/>
      <c r="H156" s="34"/>
      <c r="I156" s="82">
        <f>I157</f>
        <v>160000</v>
      </c>
    </row>
    <row r="157" spans="1:9">
      <c r="A157" s="36" t="s">
        <v>206</v>
      </c>
      <c r="B157" s="81" t="s">
        <v>100</v>
      </c>
      <c r="C157" s="35">
        <v>0</v>
      </c>
      <c r="D157" s="81" t="s">
        <v>66</v>
      </c>
      <c r="E157" s="81" t="s">
        <v>207</v>
      </c>
      <c r="F157" s="64">
        <v>240</v>
      </c>
      <c r="G157" s="34">
        <v>1</v>
      </c>
      <c r="H157" s="34">
        <v>13</v>
      </c>
      <c r="I157" s="82">
        <f>'Прил 4'!J127</f>
        <v>160000</v>
      </c>
    </row>
    <row r="158" spans="1:9" ht="47.25" hidden="1">
      <c r="A158" s="36" t="s">
        <v>208</v>
      </c>
      <c r="B158" s="81" t="s">
        <v>100</v>
      </c>
      <c r="C158" s="35">
        <v>0</v>
      </c>
      <c r="D158" s="81" t="s">
        <v>72</v>
      </c>
      <c r="E158" s="81" t="s">
        <v>69</v>
      </c>
      <c r="F158" s="64"/>
      <c r="G158" s="34"/>
      <c r="H158" s="34"/>
      <c r="I158" s="82">
        <f>I159</f>
        <v>0</v>
      </c>
    </row>
    <row r="159" spans="1:9" ht="31.5" hidden="1">
      <c r="A159" s="36" t="s">
        <v>209</v>
      </c>
      <c r="B159" s="81" t="s">
        <v>100</v>
      </c>
      <c r="C159" s="35">
        <v>0</v>
      </c>
      <c r="D159" s="81" t="s">
        <v>72</v>
      </c>
      <c r="E159" s="81" t="s">
        <v>210</v>
      </c>
      <c r="F159" s="64">
        <v>240</v>
      </c>
      <c r="G159" s="34">
        <v>1</v>
      </c>
      <c r="H159" s="34">
        <v>13</v>
      </c>
      <c r="I159" s="82">
        <f>'Прил 4'!J130</f>
        <v>0</v>
      </c>
    </row>
    <row r="160" spans="1:9" ht="47.25" hidden="1">
      <c r="A160" s="36" t="s">
        <v>367</v>
      </c>
      <c r="B160" s="81" t="s">
        <v>100</v>
      </c>
      <c r="C160" s="35">
        <v>0</v>
      </c>
      <c r="D160" s="81" t="s">
        <v>84</v>
      </c>
      <c r="E160" s="81" t="s">
        <v>69</v>
      </c>
      <c r="F160" s="64"/>
      <c r="G160" s="34"/>
      <c r="H160" s="34"/>
      <c r="I160" s="82">
        <f>I161</f>
        <v>0</v>
      </c>
    </row>
    <row r="161" spans="1:9" ht="31.5" hidden="1">
      <c r="A161" s="36" t="s">
        <v>368</v>
      </c>
      <c r="B161" s="81" t="s">
        <v>100</v>
      </c>
      <c r="C161" s="35">
        <v>0</v>
      </c>
      <c r="D161" s="81" t="s">
        <v>84</v>
      </c>
      <c r="E161" s="81" t="s">
        <v>369</v>
      </c>
      <c r="F161" s="64">
        <v>240</v>
      </c>
      <c r="G161" s="34">
        <v>1</v>
      </c>
      <c r="H161" s="34">
        <v>13</v>
      </c>
      <c r="I161" s="82">
        <f>'Прил 4'!J133</f>
        <v>0</v>
      </c>
    </row>
    <row r="162" spans="1:9" ht="47.25" hidden="1">
      <c r="A162" s="36" t="s">
        <v>370</v>
      </c>
      <c r="B162" s="81" t="s">
        <v>100</v>
      </c>
      <c r="C162" s="35">
        <v>0</v>
      </c>
      <c r="D162" s="81" t="s">
        <v>85</v>
      </c>
      <c r="E162" s="81" t="s">
        <v>69</v>
      </c>
      <c r="F162" s="64"/>
      <c r="G162" s="34"/>
      <c r="H162" s="34"/>
      <c r="I162" s="82">
        <f>I163</f>
        <v>0</v>
      </c>
    </row>
    <row r="163" spans="1:9" ht="31.5" hidden="1">
      <c r="A163" s="36" t="s">
        <v>211</v>
      </c>
      <c r="B163" s="81" t="s">
        <v>100</v>
      </c>
      <c r="C163" s="35">
        <v>0</v>
      </c>
      <c r="D163" s="81" t="s">
        <v>85</v>
      </c>
      <c r="E163" s="81" t="s">
        <v>212</v>
      </c>
      <c r="F163" s="64">
        <v>240</v>
      </c>
      <c r="G163" s="34">
        <v>1</v>
      </c>
      <c r="H163" s="34">
        <v>13</v>
      </c>
      <c r="I163" s="82">
        <f>'Прил 4'!J136</f>
        <v>0</v>
      </c>
    </row>
    <row r="164" spans="1:9" ht="47.25">
      <c r="A164" s="36" t="s">
        <v>309</v>
      </c>
      <c r="B164" s="81" t="s">
        <v>113</v>
      </c>
      <c r="C164" s="35">
        <v>0</v>
      </c>
      <c r="D164" s="81" t="s">
        <v>68</v>
      </c>
      <c r="E164" s="81" t="s">
        <v>69</v>
      </c>
      <c r="F164" s="64"/>
      <c r="G164" s="34"/>
      <c r="H164" s="34"/>
      <c r="I164" s="82">
        <f>I165</f>
        <v>397962.0399999998</v>
      </c>
    </row>
    <row r="165" spans="1:9" ht="47.25">
      <c r="A165" s="36" t="s">
        <v>417</v>
      </c>
      <c r="B165" s="81" t="s">
        <v>113</v>
      </c>
      <c r="C165" s="35">
        <v>1</v>
      </c>
      <c r="D165" s="81" t="s">
        <v>68</v>
      </c>
      <c r="E165" s="81" t="s">
        <v>69</v>
      </c>
      <c r="F165" s="64"/>
      <c r="G165" s="34"/>
      <c r="H165" s="34"/>
      <c r="I165" s="82">
        <f>I166+I168+I170</f>
        <v>397962.0399999998</v>
      </c>
    </row>
    <row r="166" spans="1:9" hidden="1">
      <c r="A166" s="36" t="s">
        <v>311</v>
      </c>
      <c r="B166" s="81" t="s">
        <v>113</v>
      </c>
      <c r="C166" s="35">
        <v>1</v>
      </c>
      <c r="D166" s="81" t="s">
        <v>65</v>
      </c>
      <c r="E166" s="81" t="s">
        <v>69</v>
      </c>
      <c r="F166" s="64"/>
      <c r="G166" s="34"/>
      <c r="H166" s="34"/>
      <c r="I166" s="82">
        <f>I167</f>
        <v>0</v>
      </c>
    </row>
    <row r="167" spans="1:9" hidden="1">
      <c r="A167" s="36" t="s">
        <v>418</v>
      </c>
      <c r="B167" s="81" t="s">
        <v>113</v>
      </c>
      <c r="C167" s="35">
        <v>1</v>
      </c>
      <c r="D167" s="81" t="s">
        <v>65</v>
      </c>
      <c r="E167" s="81" t="s">
        <v>313</v>
      </c>
      <c r="F167" s="64">
        <v>240</v>
      </c>
      <c r="G167" s="34">
        <v>5</v>
      </c>
      <c r="H167" s="34">
        <v>3</v>
      </c>
      <c r="I167" s="82">
        <f>'Прил 4'!J303</f>
        <v>0</v>
      </c>
    </row>
    <row r="168" spans="1:9" hidden="1">
      <c r="A168" s="36" t="s">
        <v>314</v>
      </c>
      <c r="B168" s="81" t="s">
        <v>113</v>
      </c>
      <c r="C168" s="35">
        <v>1</v>
      </c>
      <c r="D168" s="81" t="s">
        <v>66</v>
      </c>
      <c r="E168" s="81" t="s">
        <v>69</v>
      </c>
      <c r="F168" s="64"/>
      <c r="G168" s="34"/>
      <c r="H168" s="34"/>
      <c r="I168" s="82">
        <f>I169</f>
        <v>0</v>
      </c>
    </row>
    <row r="169" spans="1:9" ht="94.5" hidden="1">
      <c r="A169" s="36" t="s">
        <v>419</v>
      </c>
      <c r="B169" s="81" t="s">
        <v>113</v>
      </c>
      <c r="C169" s="35">
        <v>1</v>
      </c>
      <c r="D169" s="81" t="s">
        <v>66</v>
      </c>
      <c r="E169" s="81" t="s">
        <v>313</v>
      </c>
      <c r="F169" s="64">
        <v>240</v>
      </c>
      <c r="G169" s="34">
        <v>5</v>
      </c>
      <c r="H169" s="34">
        <v>3</v>
      </c>
      <c r="I169" s="82">
        <f>'Прил 4'!J306</f>
        <v>0</v>
      </c>
    </row>
    <row r="170" spans="1:9" ht="78.75">
      <c r="A170" s="36" t="s">
        <v>315</v>
      </c>
      <c r="B170" s="81" t="s">
        <v>113</v>
      </c>
      <c r="C170" s="35">
        <v>1</v>
      </c>
      <c r="D170" s="81" t="s">
        <v>124</v>
      </c>
      <c r="E170" s="81" t="s">
        <v>69</v>
      </c>
      <c r="F170" s="64"/>
      <c r="G170" s="34"/>
      <c r="H170" s="34"/>
      <c r="I170" s="82">
        <f>I171</f>
        <v>397962.0399999998</v>
      </c>
    </row>
    <row r="171" spans="1:9" ht="78.75">
      <c r="A171" s="36" t="s">
        <v>312</v>
      </c>
      <c r="B171" s="81" t="s">
        <v>113</v>
      </c>
      <c r="C171" s="35">
        <v>1</v>
      </c>
      <c r="D171" s="81" t="s">
        <v>124</v>
      </c>
      <c r="E171" s="81" t="s">
        <v>125</v>
      </c>
      <c r="F171" s="64">
        <v>540</v>
      </c>
      <c r="G171" s="34">
        <v>5</v>
      </c>
      <c r="H171" s="34">
        <v>3</v>
      </c>
      <c r="I171" s="82">
        <f>'Прил 4'!J309</f>
        <v>397962.0399999998</v>
      </c>
    </row>
    <row r="172" spans="1:9">
      <c r="A172" s="110" t="s">
        <v>139</v>
      </c>
      <c r="B172" s="111"/>
      <c r="C172" s="111"/>
      <c r="D172" s="111"/>
      <c r="E172" s="111"/>
      <c r="F172" s="111"/>
      <c r="G172" s="111"/>
      <c r="H172" s="111"/>
      <c r="I172" s="112">
        <f>I20+I29+I45+I80+I82+I89+I114+I140+I143+I145+I149+I153+I164</f>
        <v>192145236.07999998</v>
      </c>
    </row>
  </sheetData>
  <mergeCells count="16">
    <mergeCell ref="B1:I1"/>
    <mergeCell ref="B2:I2"/>
    <mergeCell ref="B3:I3"/>
    <mergeCell ref="B4:I4"/>
    <mergeCell ref="B5:I5"/>
    <mergeCell ref="B6:I6"/>
    <mergeCell ref="B7:I7"/>
    <mergeCell ref="B19:E19"/>
    <mergeCell ref="A16:I16"/>
    <mergeCell ref="A18:I18"/>
    <mergeCell ref="B14:I14"/>
    <mergeCell ref="B9:I9"/>
    <mergeCell ref="B10:I10"/>
    <mergeCell ref="B11:I11"/>
    <mergeCell ref="B12:I12"/>
    <mergeCell ref="B13:I13"/>
  </mergeCells>
  <pageMargins left="0.78740157480314965" right="0.19685039370078741" top="0.39370078740157483" bottom="0.39370078740157483" header="0.19685039370078741" footer="0.19685039370078741"/>
  <pageSetup paperSize="9" fitToHeight="0" orientation="landscape" r:id="rId1"/>
  <headerFooter differentFirst="1">
    <oddHeader>&amp;C&amp;"PT Astra Serif,обычный"&amp;8&amp;K000000&amp;P</oddHeader>
  </headerFooter>
</worksheet>
</file>

<file path=xl/worksheets/sheet6.xml><?xml version="1.0" encoding="utf-8"?>
<worksheet xmlns="http://schemas.openxmlformats.org/spreadsheetml/2006/main" xmlns:r="http://schemas.openxmlformats.org/officeDocument/2006/relationships">
  <sheetPr>
    <tabColor theme="8" tint="0.59999389629810485"/>
  </sheetPr>
  <dimension ref="A1:D25"/>
  <sheetViews>
    <sheetView view="pageBreakPreview" zoomScaleSheetLayoutView="100" workbookViewId="0">
      <selection activeCell="B7" sqref="B7:D7"/>
    </sheetView>
  </sheetViews>
  <sheetFormatPr defaultColWidth="8.85546875" defaultRowHeight="15.75"/>
  <cols>
    <col min="1" max="1" width="66.28515625" style="135" customWidth="1"/>
    <col min="2" max="2" width="20" style="136" customWidth="1"/>
    <col min="3" max="4" width="18.7109375" style="136" customWidth="1"/>
    <col min="5" max="16384" width="8.85546875" style="133"/>
  </cols>
  <sheetData>
    <row r="1" spans="1:4">
      <c r="A1" s="133"/>
      <c r="B1" s="191" t="s">
        <v>547</v>
      </c>
      <c r="C1" s="191"/>
      <c r="D1" s="191"/>
    </row>
    <row r="2" spans="1:4">
      <c r="A2" s="133"/>
      <c r="B2" s="191" t="s">
        <v>38</v>
      </c>
      <c r="C2" s="191"/>
      <c r="D2" s="191"/>
    </row>
    <row r="3" spans="1:4">
      <c r="A3" s="133"/>
      <c r="B3" s="191" t="s">
        <v>481</v>
      </c>
      <c r="C3" s="191"/>
      <c r="D3" s="191"/>
    </row>
    <row r="4" spans="1:4">
      <c r="A4" s="133"/>
      <c r="B4" s="191" t="s">
        <v>483</v>
      </c>
      <c r="C4" s="191"/>
      <c r="D4" s="191"/>
    </row>
    <row r="5" spans="1:4">
      <c r="A5" s="133"/>
      <c r="B5" s="134" t="s">
        <v>482</v>
      </c>
      <c r="C5" s="134"/>
      <c r="D5" s="134"/>
    </row>
    <row r="6" spans="1:4">
      <c r="A6" s="133"/>
      <c r="B6" s="191" t="s">
        <v>484</v>
      </c>
      <c r="C6" s="191"/>
      <c r="D6" s="191"/>
    </row>
    <row r="7" spans="1:4">
      <c r="A7" s="133"/>
      <c r="B7" s="191" t="s">
        <v>550</v>
      </c>
      <c r="C7" s="191"/>
      <c r="D7" s="191"/>
    </row>
    <row r="8" spans="1:4">
      <c r="A8" s="133"/>
      <c r="B8" s="135"/>
    </row>
    <row r="9" spans="1:4" ht="15.75" customHeight="1">
      <c r="A9" s="133"/>
      <c r="B9" s="192" t="s">
        <v>507</v>
      </c>
      <c r="C9" s="192"/>
      <c r="D9" s="192"/>
    </row>
    <row r="10" spans="1:4" ht="15.75" customHeight="1">
      <c r="A10" s="133"/>
      <c r="B10" s="193" t="s">
        <v>38</v>
      </c>
      <c r="C10" s="193"/>
      <c r="D10" s="193"/>
    </row>
    <row r="11" spans="1:4" ht="15.75" customHeight="1">
      <c r="A11" s="133"/>
      <c r="B11" s="193" t="s">
        <v>40</v>
      </c>
      <c r="C11" s="193"/>
      <c r="D11" s="193"/>
    </row>
    <row r="12" spans="1:4" ht="15.75" customHeight="1">
      <c r="A12" s="133"/>
      <c r="B12" s="193" t="s">
        <v>41</v>
      </c>
      <c r="C12" s="193"/>
      <c r="D12" s="193"/>
    </row>
    <row r="13" spans="1:4" ht="15.75" customHeight="1">
      <c r="A13" s="133"/>
      <c r="B13" s="193" t="s">
        <v>444</v>
      </c>
      <c r="C13" s="193"/>
      <c r="D13" s="193"/>
    </row>
    <row r="14" spans="1:4" ht="15.75" customHeight="1">
      <c r="A14" s="133"/>
      <c r="B14" s="190" t="s">
        <v>479</v>
      </c>
      <c r="C14" s="190"/>
      <c r="D14" s="190"/>
    </row>
    <row r="15" spans="1:4">
      <c r="A15" s="137"/>
      <c r="B15" s="133"/>
      <c r="C15" s="138"/>
      <c r="D15" s="138"/>
    </row>
    <row r="16" spans="1:4" ht="48" customHeight="1">
      <c r="A16" s="194" t="s">
        <v>508</v>
      </c>
      <c r="B16" s="194"/>
      <c r="C16" s="194"/>
      <c r="D16" s="194"/>
    </row>
    <row r="17" spans="1:4">
      <c r="A17" s="139"/>
      <c r="B17" s="140"/>
      <c r="C17" s="140"/>
      <c r="D17" s="140"/>
    </row>
    <row r="18" spans="1:4">
      <c r="A18" s="195" t="s">
        <v>37</v>
      </c>
      <c r="B18" s="195"/>
      <c r="C18" s="195"/>
      <c r="D18" s="195"/>
    </row>
    <row r="19" spans="1:4" ht="15.75" customHeight="1">
      <c r="A19" s="196" t="s">
        <v>509</v>
      </c>
      <c r="B19" s="196" t="s">
        <v>53</v>
      </c>
      <c r="C19" s="196" t="s">
        <v>510</v>
      </c>
      <c r="D19" s="196" t="s">
        <v>511</v>
      </c>
    </row>
    <row r="20" spans="1:4">
      <c r="A20" s="197"/>
      <c r="B20" s="197"/>
      <c r="C20" s="197"/>
      <c r="D20" s="197"/>
    </row>
    <row r="21" spans="1:4" ht="31.5">
      <c r="A21" s="141" t="s">
        <v>512</v>
      </c>
      <c r="B21" s="142">
        <v>36003724.689999998</v>
      </c>
      <c r="C21" s="143"/>
      <c r="D21" s="143"/>
    </row>
    <row r="22" spans="1:4">
      <c r="A22" s="144" t="s">
        <v>46</v>
      </c>
      <c r="B22" s="142">
        <f>'Прил 1'!C32*0.59</f>
        <v>31991039</v>
      </c>
      <c r="C22" s="142">
        <v>29808553.41</v>
      </c>
      <c r="D22" s="142">
        <v>31330809.629999999</v>
      </c>
    </row>
    <row r="23" spans="1:4">
      <c r="A23" s="145" t="s">
        <v>139</v>
      </c>
      <c r="B23" s="142">
        <f>SUM(B21:B22)</f>
        <v>67994763.689999998</v>
      </c>
      <c r="C23" s="142">
        <f t="shared" ref="C23:D23" si="0">SUM(C21:C22)</f>
        <v>29808553.41</v>
      </c>
      <c r="D23" s="142">
        <f t="shared" si="0"/>
        <v>31330809.629999999</v>
      </c>
    </row>
    <row r="24" spans="1:4">
      <c r="B24" s="146">
        <f>'Прил 4'!J202</f>
        <v>67994763.690000013</v>
      </c>
      <c r="C24" s="146"/>
      <c r="D24" s="146"/>
    </row>
    <row r="25" spans="1:4">
      <c r="B25" s="146">
        <f>B24-B23</f>
        <v>0</v>
      </c>
      <c r="C25" s="146"/>
      <c r="D25" s="146"/>
    </row>
  </sheetData>
  <mergeCells count="18">
    <mergeCell ref="A16:D16"/>
    <mergeCell ref="A18:D18"/>
    <mergeCell ref="A19:A20"/>
    <mergeCell ref="B19:B20"/>
    <mergeCell ref="C19:C20"/>
    <mergeCell ref="D19:D20"/>
    <mergeCell ref="B14:D14"/>
    <mergeCell ref="B1:D1"/>
    <mergeCell ref="B2:D2"/>
    <mergeCell ref="B3:D3"/>
    <mergeCell ref="B4:D4"/>
    <mergeCell ref="B6:D6"/>
    <mergeCell ref="B7:D7"/>
    <mergeCell ref="B9:D9"/>
    <mergeCell ref="B10:D10"/>
    <mergeCell ref="B11:D11"/>
    <mergeCell ref="B12:D12"/>
    <mergeCell ref="B13:D13"/>
  </mergeCells>
  <pageMargins left="0.78740157480314965" right="0.19685039370078741" top="0.39370078740157483" bottom="0.39370078740157483" header="0.19685039370078741" footer="0.19685039370078741"/>
  <pageSetup paperSize="9" fitToHeight="0" orientation="landscape" r:id="rId1"/>
  <headerFooter differentFirst="1">
    <oddHeader>&amp;C&amp;"Times New Roman,обычный"&amp;10&amp;K000000&amp;P</oddHeader>
  </headerFooter>
</worksheet>
</file>

<file path=xl/worksheets/sheet7.xml><?xml version="1.0" encoding="utf-8"?>
<worksheet xmlns="http://schemas.openxmlformats.org/spreadsheetml/2006/main" xmlns:r="http://schemas.openxmlformats.org/officeDocument/2006/relationships">
  <sheetPr>
    <tabColor theme="8" tint="0.59999389629810485"/>
  </sheetPr>
  <dimension ref="A1:G28"/>
  <sheetViews>
    <sheetView tabSelected="1" topLeftCell="A16" zoomScaleSheetLayoutView="100" workbookViewId="0">
      <selection activeCell="H18" sqref="H18"/>
    </sheetView>
  </sheetViews>
  <sheetFormatPr defaultColWidth="9.140625" defaultRowHeight="12.75"/>
  <cols>
    <col min="1" max="1" width="28.28515625" style="95" customWidth="1"/>
    <col min="2" max="2" width="45.28515625" style="95" customWidth="1"/>
    <col min="3" max="3" width="19.42578125" style="95" customWidth="1"/>
    <col min="4" max="4" width="9.140625" style="96"/>
    <col min="5" max="5" width="12.28515625" style="96" bestFit="1" customWidth="1"/>
    <col min="6" max="16384" width="9.140625" style="96"/>
  </cols>
  <sheetData>
    <row r="1" spans="1:3" ht="15.75">
      <c r="B1" s="164" t="s">
        <v>363</v>
      </c>
      <c r="C1" s="164"/>
    </row>
    <row r="2" spans="1:3" ht="15.75">
      <c r="B2" s="164" t="s">
        <v>38</v>
      </c>
      <c r="C2" s="164"/>
    </row>
    <row r="3" spans="1:3" ht="15.75">
      <c r="B3" s="164" t="s">
        <v>481</v>
      </c>
      <c r="C3" s="164"/>
    </row>
    <row r="4" spans="1:3" ht="15.75">
      <c r="B4" s="164" t="s">
        <v>483</v>
      </c>
      <c r="C4" s="164"/>
    </row>
    <row r="5" spans="1:3" ht="15.75">
      <c r="B5" s="164" t="s">
        <v>482</v>
      </c>
      <c r="C5" s="164"/>
    </row>
    <row r="6" spans="1:3" ht="15.75">
      <c r="B6" s="164" t="s">
        <v>484</v>
      </c>
      <c r="C6" s="164"/>
    </row>
    <row r="7" spans="1:3" ht="15.75">
      <c r="B7" s="164" t="s">
        <v>552</v>
      </c>
      <c r="C7" s="164"/>
    </row>
    <row r="8" spans="1:3" ht="15.75">
      <c r="B8" s="1"/>
      <c r="C8" s="1"/>
    </row>
    <row r="9" spans="1:3" s="84" customFormat="1" ht="15.75">
      <c r="A9" s="83"/>
      <c r="B9" s="199" t="s">
        <v>384</v>
      </c>
      <c r="C9" s="199"/>
    </row>
    <row r="10" spans="1:3" s="84" customFormat="1" ht="15.75">
      <c r="A10" s="83"/>
      <c r="B10" s="199" t="s">
        <v>38</v>
      </c>
      <c r="C10" s="199"/>
    </row>
    <row r="11" spans="1:3" s="84" customFormat="1" ht="15.75">
      <c r="A11" s="83"/>
      <c r="B11" s="199" t="s">
        <v>40</v>
      </c>
      <c r="C11" s="199"/>
    </row>
    <row r="12" spans="1:3" s="84" customFormat="1" ht="15.75">
      <c r="A12" s="83"/>
      <c r="B12" s="199" t="s">
        <v>41</v>
      </c>
      <c r="C12" s="199"/>
    </row>
    <row r="13" spans="1:3" s="84" customFormat="1" ht="15.75">
      <c r="A13" s="83"/>
      <c r="B13" s="199" t="s">
        <v>444</v>
      </c>
      <c r="C13" s="199"/>
    </row>
    <row r="14" spans="1:3" s="84" customFormat="1" ht="15.75">
      <c r="A14" s="83"/>
      <c r="B14" s="199" t="s">
        <v>479</v>
      </c>
      <c r="C14" s="199"/>
    </row>
    <row r="15" spans="1:3" s="84" customFormat="1" ht="15.75">
      <c r="A15" s="83"/>
      <c r="B15" s="85" t="s">
        <v>22</v>
      </c>
      <c r="C15" s="85"/>
    </row>
    <row r="16" spans="1:3" s="84" customFormat="1" ht="57" customHeight="1">
      <c r="A16" s="200" t="s">
        <v>487</v>
      </c>
      <c r="B16" s="200"/>
      <c r="C16" s="200"/>
    </row>
    <row r="17" spans="1:7" s="84" customFormat="1" ht="15">
      <c r="A17" s="83"/>
      <c r="B17" s="83"/>
      <c r="C17" s="86" t="s">
        <v>37</v>
      </c>
    </row>
    <row r="18" spans="1:7" s="84" customFormat="1" ht="31.5">
      <c r="A18" s="87" t="s">
        <v>420</v>
      </c>
      <c r="B18" s="87" t="s">
        <v>421</v>
      </c>
      <c r="C18" s="87" t="s">
        <v>422</v>
      </c>
    </row>
    <row r="19" spans="1:7" s="84" customFormat="1" ht="47.25">
      <c r="A19" s="88" t="s">
        <v>423</v>
      </c>
      <c r="B19" s="89" t="s">
        <v>424</v>
      </c>
      <c r="C19" s="90">
        <f>C20</f>
        <v>65180485.840000033</v>
      </c>
      <c r="E19" s="198"/>
      <c r="F19" s="198"/>
      <c r="G19" s="198"/>
    </row>
    <row r="20" spans="1:7" s="84" customFormat="1" ht="31.5">
      <c r="A20" s="91" t="s">
        <v>425</v>
      </c>
      <c r="B20" s="89" t="s">
        <v>55</v>
      </c>
      <c r="C20" s="92">
        <f>C21+C25</f>
        <v>65180485.840000033</v>
      </c>
    </row>
    <row r="21" spans="1:7" s="84" customFormat="1" ht="24" customHeight="1">
      <c r="A21" s="91" t="s">
        <v>426</v>
      </c>
      <c r="B21" s="93" t="s">
        <v>56</v>
      </c>
      <c r="C21" s="92">
        <f>+C22</f>
        <v>-149482891.10999998</v>
      </c>
    </row>
    <row r="22" spans="1:7" s="84" customFormat="1" ht="31.5">
      <c r="A22" s="91" t="s">
        <v>427</v>
      </c>
      <c r="B22" s="93" t="s">
        <v>57</v>
      </c>
      <c r="C22" s="92">
        <f>+C23</f>
        <v>-149482891.10999998</v>
      </c>
    </row>
    <row r="23" spans="1:7" s="84" customFormat="1" ht="31.5">
      <c r="A23" s="91" t="s">
        <v>428</v>
      </c>
      <c r="B23" s="93" t="s">
        <v>58</v>
      </c>
      <c r="C23" s="92">
        <f>+C24</f>
        <v>-149482891.10999998</v>
      </c>
      <c r="E23" s="94"/>
    </row>
    <row r="24" spans="1:7" s="84" customFormat="1" ht="31.5">
      <c r="A24" s="91" t="s">
        <v>436</v>
      </c>
      <c r="B24" s="93" t="s">
        <v>435</v>
      </c>
      <c r="C24" s="92">
        <f>-'Прил 1'!C50</f>
        <v>-149482891.10999998</v>
      </c>
    </row>
    <row r="25" spans="1:7" s="84" customFormat="1" ht="30">
      <c r="A25" s="91" t="s">
        <v>429</v>
      </c>
      <c r="B25" s="93" t="s">
        <v>430</v>
      </c>
      <c r="C25" s="92">
        <f>+C26</f>
        <v>214663376.95000002</v>
      </c>
    </row>
    <row r="26" spans="1:7" s="84" customFormat="1" ht="31.5">
      <c r="A26" s="91" t="s">
        <v>431</v>
      </c>
      <c r="B26" s="93" t="s">
        <v>432</v>
      </c>
      <c r="C26" s="92">
        <f>C27</f>
        <v>214663376.95000002</v>
      </c>
    </row>
    <row r="27" spans="1:7" s="84" customFormat="1" ht="31.5">
      <c r="A27" s="91" t="s">
        <v>433</v>
      </c>
      <c r="B27" s="93" t="s">
        <v>434</v>
      </c>
      <c r="C27" s="92">
        <f>C28</f>
        <v>214663376.95000002</v>
      </c>
    </row>
    <row r="28" spans="1:7" s="84" customFormat="1" ht="31.5">
      <c r="A28" s="91" t="s">
        <v>438</v>
      </c>
      <c r="B28" s="93" t="s">
        <v>437</v>
      </c>
      <c r="C28" s="92">
        <f>'Прил 4'!J445</f>
        <v>214663376.95000002</v>
      </c>
    </row>
  </sheetData>
  <mergeCells count="15">
    <mergeCell ref="B6:C6"/>
    <mergeCell ref="B7:C7"/>
    <mergeCell ref="B1:C1"/>
    <mergeCell ref="B2:C2"/>
    <mergeCell ref="B3:C3"/>
    <mergeCell ref="B4:C4"/>
    <mergeCell ref="B5:C5"/>
    <mergeCell ref="E19:G19"/>
    <mergeCell ref="B11:C11"/>
    <mergeCell ref="B12:C12"/>
    <mergeCell ref="B9:C9"/>
    <mergeCell ref="B10:C10"/>
    <mergeCell ref="B13:C13"/>
    <mergeCell ref="B14:C14"/>
    <mergeCell ref="A16:C16"/>
  </mergeCells>
  <pageMargins left="0.70866141732283472" right="0.39370078740157483" top="0.74803149606299213" bottom="0.74803149606299213" header="0.31496062992125984" footer="0.31496062992125984"/>
  <pageSetup paperSize="9" fitToHeight="0" orientation="portrait"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16</vt:i4>
      </vt:variant>
    </vt:vector>
  </HeadingPairs>
  <TitlesOfParts>
    <vt:vector size="23" baseType="lpstr">
      <vt:lpstr>Прил 1</vt:lpstr>
      <vt:lpstr>Прил 2</vt:lpstr>
      <vt:lpstr>Прил 3</vt:lpstr>
      <vt:lpstr>Прил 4</vt:lpstr>
      <vt:lpstr>Прил 5</vt:lpstr>
      <vt:lpstr>Прил 6</vt:lpstr>
      <vt:lpstr>Прил 7</vt:lpstr>
      <vt:lpstr>'Прил 4'!__bookmark_1</vt:lpstr>
      <vt:lpstr>'Прил 5'!__bookmark_1</vt:lpstr>
      <vt:lpstr>'Прил 6'!__bookmark_1</vt:lpstr>
      <vt:lpstr>__bookmark_1</vt:lpstr>
      <vt:lpstr>'Прил 1'!Заголовки_для_печати</vt:lpstr>
      <vt:lpstr>'Прил 3'!Заголовки_для_печати</vt:lpstr>
      <vt:lpstr>'Прил 4'!Заголовки_для_печати</vt:lpstr>
      <vt:lpstr>'Прил 5'!Заголовки_для_печати</vt:lpstr>
      <vt:lpstr>'Прил 6'!Заголовки_для_печати</vt:lpstr>
      <vt:lpstr>'Прил 7'!Заголовки_для_печати</vt:lpstr>
      <vt:lpstr>'Прил 1'!Область_печати</vt:lpstr>
      <vt:lpstr>'Прил 2'!Область_печати</vt:lpstr>
      <vt:lpstr>'Прил 3'!Область_печати</vt:lpstr>
      <vt:lpstr>'Прил 4'!Область_печати</vt:lpstr>
      <vt:lpstr>'Прил 6'!Область_печати</vt:lpstr>
      <vt:lpstr>'Прил 7'!Область_печати</vt:lpstr>
    </vt:vector>
  </TitlesOfParts>
  <Company>Департамент финансов Тульской области</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ДЕПФИН</dc:creator>
  <cp:lastModifiedBy>СобрДепутат</cp:lastModifiedBy>
  <cp:lastPrinted>2022-08-25T12:29:22Z</cp:lastPrinted>
  <dcterms:created xsi:type="dcterms:W3CDTF">2012-09-28T07:11:56Z</dcterms:created>
  <dcterms:modified xsi:type="dcterms:W3CDTF">2022-08-25T12:32:53Z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lanningSheetType">
    <vt:lpwstr>0</vt:lpwstr>
  </property>
</Properties>
</file>