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Работа\ПЕРЕНОС С ДИСКА\Сайт pervomayskiy-mo.ru\Проекты решений СД\"/>
    </mc:Choice>
  </mc:AlternateContent>
  <bookViews>
    <workbookView xWindow="0" yWindow="0" windowWidth="28800" windowHeight="12135" tabRatio="702" activeTab="4"/>
  </bookViews>
  <sheets>
    <sheet name="Прил 1" sheetId="40" r:id="rId1"/>
    <sheet name="Прил 2" sheetId="36" r:id="rId2"/>
    <sheet name="Прил 3 " sheetId="41" r:id="rId3"/>
    <sheet name="Прил 4" sheetId="35" r:id="rId4"/>
    <sheet name="Прил 5 " sheetId="42" r:id="rId5"/>
    <sheet name="Прил 6" sheetId="28" r:id="rId6"/>
    <sheet name="Прил 7" sheetId="38" r:id="rId7"/>
    <sheet name="Прил 8" sheetId="7" r:id="rId8"/>
  </sheets>
  <externalReferences>
    <externalReference r:id="rId9"/>
    <externalReference r:id="rId10"/>
  </externalReferences>
  <definedNames>
    <definedName name="_xlnm._FilterDatabase" localSheetId="1" hidden="1">'Прил 2'!$A$17:$G$344</definedName>
    <definedName name="_xlnm._FilterDatabase" localSheetId="2" hidden="1">'Прил 3 '!$A$17:$H$306</definedName>
    <definedName name="_xlnm._FilterDatabase" localSheetId="3" hidden="1">'Прил 4'!$A$14:$K$368</definedName>
    <definedName name="_xlnm._FilterDatabase" localSheetId="4" hidden="1">'Прил 5 '!$A$17:$K$358</definedName>
    <definedName name="_xlnm.Print_Titles" localSheetId="6">'Прил 7'!$16:$16</definedName>
    <definedName name="_xlnm.Print_Area" localSheetId="1">'Прил 2'!$A$1:$I$351</definedName>
    <definedName name="_xlnm.Print_Area" localSheetId="2">'Прил 3 '!$A$1:$J$334</definedName>
    <definedName name="_xlnm.Print_Area" localSheetId="3">'Прил 4'!$A$1:$K$354</definedName>
    <definedName name="_xlnm.Print_Area" localSheetId="4">'Прил 5 '!$A$1:$L$343</definedName>
    <definedName name="_xlnm.Print_Area" localSheetId="5">'Прил 6'!$A$1:$K$202</definedName>
    <definedName name="_xlnm.Print_Area" localSheetId="7">'Прил 8'!$A$1:$C$42</definedName>
  </definedNames>
  <calcPr calcId="162913" fullCalcOnLoad="1"/>
</workbook>
</file>

<file path=xl/calcChain.xml><?xml version="1.0" encoding="utf-8"?>
<calcChain xmlns="http://schemas.openxmlformats.org/spreadsheetml/2006/main">
  <c r="I6" i="36" l="1"/>
  <c r="J6" i="41" s="1"/>
  <c r="K6" i="35" s="1"/>
  <c r="L6" i="42" s="1"/>
  <c r="K6" i="28" s="1"/>
  <c r="J6" i="38" s="1"/>
  <c r="C6" i="7" s="1"/>
  <c r="L342" i="42"/>
  <c r="K342" i="42"/>
  <c r="L341" i="42"/>
  <c r="K341" i="42"/>
  <c r="K338" i="42" s="1"/>
  <c r="K337" i="42" s="1"/>
  <c r="K336" i="42" s="1"/>
  <c r="L339" i="42"/>
  <c r="L338" i="42" s="1"/>
  <c r="L337" i="42" s="1"/>
  <c r="L336" i="42" s="1"/>
  <c r="K339" i="42"/>
  <c r="L333" i="42"/>
  <c r="K333" i="42"/>
  <c r="L331" i="42"/>
  <c r="L330" i="42"/>
  <c r="L329" i="42" s="1"/>
  <c r="L328" i="42" s="1"/>
  <c r="L327" i="42" s="1"/>
  <c r="L326" i="42" s="1"/>
  <c r="K331" i="42"/>
  <c r="K330" i="42"/>
  <c r="K329" i="42" s="1"/>
  <c r="K328" i="42" s="1"/>
  <c r="L324" i="42"/>
  <c r="L323" i="42"/>
  <c r="L322" i="42" s="1"/>
  <c r="L321" i="42" s="1"/>
  <c r="L320" i="42" s="1"/>
  <c r="L353" i="42" s="1"/>
  <c r="K324" i="42"/>
  <c r="K323" i="42" s="1"/>
  <c r="K322" i="42" s="1"/>
  <c r="K321" i="42" s="1"/>
  <c r="K320" i="42" s="1"/>
  <c r="K353" i="42" s="1"/>
  <c r="L318" i="42"/>
  <c r="K318" i="42"/>
  <c r="L316" i="42"/>
  <c r="K316" i="42"/>
  <c r="L314" i="42"/>
  <c r="L313" i="42" s="1"/>
  <c r="L312" i="42" s="1"/>
  <c r="L311" i="42" s="1"/>
  <c r="L310" i="42" s="1"/>
  <c r="L352" i="42" s="1"/>
  <c r="K314" i="42"/>
  <c r="K313" i="42" s="1"/>
  <c r="K312" i="42" s="1"/>
  <c r="K311" i="42" s="1"/>
  <c r="K310" i="42" s="1"/>
  <c r="K352" i="42" s="1"/>
  <c r="L308" i="42"/>
  <c r="L307" i="42" s="1"/>
  <c r="L306" i="42" s="1"/>
  <c r="K308" i="42"/>
  <c r="K307" i="42"/>
  <c r="K306" i="42" s="1"/>
  <c r="L304" i="42"/>
  <c r="L303" i="42" s="1"/>
  <c r="L302" i="42" s="1"/>
  <c r="L301" i="42" s="1"/>
  <c r="L300" i="42" s="1"/>
  <c r="L351" i="42" s="1"/>
  <c r="K304" i="42"/>
  <c r="K303" i="42"/>
  <c r="K302" i="42"/>
  <c r="K301" i="42"/>
  <c r="K300" i="42" s="1"/>
  <c r="K351" i="42" s="1"/>
  <c r="L298" i="42"/>
  <c r="K298" i="42"/>
  <c r="L296" i="42"/>
  <c r="K296" i="42"/>
  <c r="L294" i="42"/>
  <c r="K294" i="42"/>
  <c r="L292" i="42"/>
  <c r="L291" i="42" s="1"/>
  <c r="L290" i="42" s="1"/>
  <c r="L289" i="42" s="1"/>
  <c r="K292" i="42"/>
  <c r="L287" i="42"/>
  <c r="K287" i="42"/>
  <c r="L285" i="42"/>
  <c r="L284" i="42"/>
  <c r="L283" i="42"/>
  <c r="K285" i="42"/>
  <c r="K284" i="42"/>
  <c r="K283" i="42"/>
  <c r="L281" i="42"/>
  <c r="K281" i="42"/>
  <c r="K280" i="42"/>
  <c r="L280" i="42"/>
  <c r="L278" i="42"/>
  <c r="K278" i="42"/>
  <c r="K277" i="42" s="1"/>
  <c r="K276" i="42" s="1"/>
  <c r="L277" i="42"/>
  <c r="L276" i="42" s="1"/>
  <c r="L274" i="42"/>
  <c r="L273" i="42"/>
  <c r="K274" i="42"/>
  <c r="K273" i="42"/>
  <c r="K272" i="42"/>
  <c r="K271" i="42" s="1"/>
  <c r="L270" i="42"/>
  <c r="L267" i="42"/>
  <c r="L266" i="42" s="1"/>
  <c r="L265" i="42" s="1"/>
  <c r="K270" i="42"/>
  <c r="K267" i="42" s="1"/>
  <c r="K266" i="42" s="1"/>
  <c r="K265" i="42"/>
  <c r="L261" i="42"/>
  <c r="K261" i="42"/>
  <c r="K260" i="42"/>
  <c r="K259" i="42" s="1"/>
  <c r="K256" i="42" s="1"/>
  <c r="K255" i="42" s="1"/>
  <c r="K254" i="42" s="1"/>
  <c r="L259" i="42"/>
  <c r="L257" i="42"/>
  <c r="L256" i="42" s="1"/>
  <c r="L255" i="42" s="1"/>
  <c r="L254" i="42"/>
  <c r="K257" i="42"/>
  <c r="L252" i="42"/>
  <c r="L251" i="42"/>
  <c r="L250" i="42" s="1"/>
  <c r="L249" i="42" s="1"/>
  <c r="K252" i="42"/>
  <c r="K251" i="42" s="1"/>
  <c r="K250" i="42" s="1"/>
  <c r="K249" i="42" s="1"/>
  <c r="K248" i="42" s="1"/>
  <c r="K349" i="42" s="1"/>
  <c r="L246" i="42"/>
  <c r="L245" i="42" s="1"/>
  <c r="K246" i="42"/>
  <c r="K245" i="42"/>
  <c r="L243" i="42"/>
  <c r="K243" i="42"/>
  <c r="K242" i="42"/>
  <c r="K241" i="42" s="1"/>
  <c r="K240" i="42" s="1"/>
  <c r="L242" i="42"/>
  <c r="L241" i="42" s="1"/>
  <c r="L240" i="42"/>
  <c r="L236" i="42"/>
  <c r="L235" i="42" s="1"/>
  <c r="K236" i="42"/>
  <c r="K235" i="42" s="1"/>
  <c r="K234" i="42" s="1"/>
  <c r="L232" i="42"/>
  <c r="K232" i="42"/>
  <c r="L230" i="42"/>
  <c r="L229" i="42" s="1"/>
  <c r="L228" i="42" s="1"/>
  <c r="K230" i="42"/>
  <c r="K229" i="42" s="1"/>
  <c r="K228" i="42" s="1"/>
  <c r="L226" i="42"/>
  <c r="K226" i="42"/>
  <c r="L224" i="42"/>
  <c r="K224" i="42"/>
  <c r="L222" i="42"/>
  <c r="K222" i="42"/>
  <c r="L220" i="42"/>
  <c r="K220" i="42"/>
  <c r="L218" i="42"/>
  <c r="K218" i="42"/>
  <c r="L216" i="42"/>
  <c r="K216" i="42"/>
  <c r="L214" i="42"/>
  <c r="K214" i="42"/>
  <c r="L213" i="42"/>
  <c r="L212" i="42" s="1"/>
  <c r="K213" i="42"/>
  <c r="K212" i="42" s="1"/>
  <c r="K203" i="42"/>
  <c r="L210" i="42"/>
  <c r="K210" i="42"/>
  <c r="L208" i="42"/>
  <c r="K208" i="42"/>
  <c r="L206" i="42"/>
  <c r="K206" i="42"/>
  <c r="L204" i="42"/>
  <c r="K204" i="42"/>
  <c r="L201" i="42"/>
  <c r="L198" i="42" s="1"/>
  <c r="K201" i="42"/>
  <c r="L199" i="42"/>
  <c r="K199" i="42"/>
  <c r="K198" i="42" s="1"/>
  <c r="K197" i="42" s="1"/>
  <c r="K196" i="42" s="1"/>
  <c r="L194" i="42"/>
  <c r="L193" i="42"/>
  <c r="K194" i="42"/>
  <c r="K193" i="42" s="1"/>
  <c r="L191" i="42"/>
  <c r="L190" i="42" s="1"/>
  <c r="L189" i="42" s="1"/>
  <c r="L188" i="42" s="1"/>
  <c r="K191" i="42"/>
  <c r="K190" i="42" s="1"/>
  <c r="L186" i="42"/>
  <c r="L185" i="42"/>
  <c r="L184" i="42" s="1"/>
  <c r="K186" i="42"/>
  <c r="K185" i="42"/>
  <c r="K184" i="42" s="1"/>
  <c r="L182" i="42"/>
  <c r="K182" i="42"/>
  <c r="K181" i="42" s="1"/>
  <c r="L181" i="42"/>
  <c r="L179" i="42"/>
  <c r="L178" i="42" s="1"/>
  <c r="K179" i="42"/>
  <c r="K178" i="42"/>
  <c r="L176" i="42"/>
  <c r="K176" i="42"/>
  <c r="K175" i="42" s="1"/>
  <c r="L175" i="42"/>
  <c r="L173" i="42"/>
  <c r="K173" i="42"/>
  <c r="L172" i="42"/>
  <c r="L171" i="42" s="1"/>
  <c r="L168" i="42"/>
  <c r="K172" i="42"/>
  <c r="K171" i="42" s="1"/>
  <c r="L169" i="42"/>
  <c r="K169" i="42"/>
  <c r="L163" i="42"/>
  <c r="K163" i="42"/>
  <c r="L162" i="42"/>
  <c r="L161" i="42" s="1"/>
  <c r="K162" i="42"/>
  <c r="K161" i="42"/>
  <c r="L159" i="42"/>
  <c r="K159" i="42"/>
  <c r="L157" i="42"/>
  <c r="K157" i="42"/>
  <c r="L155" i="42"/>
  <c r="K155" i="42"/>
  <c r="L153" i="42"/>
  <c r="K153" i="42"/>
  <c r="L151" i="42"/>
  <c r="L148" i="42" s="1"/>
  <c r="L147" i="42" s="1"/>
  <c r="L146" i="42"/>
  <c r="L145" i="42" s="1"/>
  <c r="L347" i="42" s="1"/>
  <c r="K151" i="42"/>
  <c r="K150" i="42"/>
  <c r="L149" i="42"/>
  <c r="K149" i="42"/>
  <c r="L143" i="42"/>
  <c r="L142" i="42" s="1"/>
  <c r="L141" i="42" s="1"/>
  <c r="K143" i="42"/>
  <c r="K142" i="42" s="1"/>
  <c r="K141" i="42" s="1"/>
  <c r="L139" i="42"/>
  <c r="L138" i="42" s="1"/>
  <c r="K139" i="42"/>
  <c r="K138" i="42" s="1"/>
  <c r="L136" i="42"/>
  <c r="L135" i="42" s="1"/>
  <c r="K136" i="42"/>
  <c r="K135" i="42"/>
  <c r="K133" i="42"/>
  <c r="L131" i="42"/>
  <c r="K131" i="42"/>
  <c r="L129" i="42"/>
  <c r="L126" i="42" s="1"/>
  <c r="L125" i="42" s="1"/>
  <c r="K129" i="42"/>
  <c r="L127" i="42"/>
  <c r="K127" i="42"/>
  <c r="L121" i="42"/>
  <c r="L117" i="42" s="1"/>
  <c r="L116" i="42" s="1"/>
  <c r="L115" i="42" s="1"/>
  <c r="L114" i="42" s="1"/>
  <c r="L345" i="42" s="1"/>
  <c r="K121" i="42"/>
  <c r="L120" i="42"/>
  <c r="K120" i="42"/>
  <c r="K118" i="42"/>
  <c r="K117" i="42" s="1"/>
  <c r="K116" i="42" s="1"/>
  <c r="K115" i="42"/>
  <c r="K114" i="42" s="1"/>
  <c r="K345" i="42" s="1"/>
  <c r="L112" i="42"/>
  <c r="L111" i="42" s="1"/>
  <c r="L110" i="42" s="1"/>
  <c r="K112" i="42"/>
  <c r="K111" i="42" s="1"/>
  <c r="K110" i="42" s="1"/>
  <c r="K109" i="42" s="1"/>
  <c r="L109" i="42"/>
  <c r="L107" i="42"/>
  <c r="K107" i="42"/>
  <c r="L105" i="42"/>
  <c r="L104" i="42" s="1"/>
  <c r="L103" i="42" s="1"/>
  <c r="K105" i="42"/>
  <c r="K104" i="42" s="1"/>
  <c r="K103" i="42" s="1"/>
  <c r="L101" i="42"/>
  <c r="L100" i="42" s="1"/>
  <c r="L99" i="42" s="1"/>
  <c r="K101" i="42"/>
  <c r="K100" i="42" s="1"/>
  <c r="K99" i="42" s="1"/>
  <c r="L97" i="42"/>
  <c r="L96" i="42"/>
  <c r="K97" i="42"/>
  <c r="K96" i="42" s="1"/>
  <c r="L94" i="42"/>
  <c r="L93" i="42" s="1"/>
  <c r="L92" i="42" s="1"/>
  <c r="K94" i="42"/>
  <c r="K93" i="42"/>
  <c r="K92" i="42" s="1"/>
  <c r="L90" i="42"/>
  <c r="K90" i="42"/>
  <c r="K89" i="42" s="1"/>
  <c r="L89" i="42"/>
  <c r="L87" i="42"/>
  <c r="K87" i="42"/>
  <c r="K86" i="42"/>
  <c r="L86" i="42"/>
  <c r="L84" i="42"/>
  <c r="L83" i="42" s="1"/>
  <c r="K84" i="42"/>
  <c r="K83" i="42" s="1"/>
  <c r="L81" i="42"/>
  <c r="K81" i="42"/>
  <c r="K80" i="42" s="1"/>
  <c r="L80" i="42"/>
  <c r="L78" i="42"/>
  <c r="K78" i="42"/>
  <c r="K77" i="42"/>
  <c r="K76" i="42" s="1"/>
  <c r="K75" i="42" s="1"/>
  <c r="L77" i="42"/>
  <c r="L73" i="42"/>
  <c r="L72" i="42" s="1"/>
  <c r="K73" i="42"/>
  <c r="K72" i="42"/>
  <c r="L70" i="42"/>
  <c r="K70" i="42"/>
  <c r="L68" i="42"/>
  <c r="K68" i="42"/>
  <c r="L66" i="42"/>
  <c r="L65" i="42" s="1"/>
  <c r="K66" i="42"/>
  <c r="K65" i="42" s="1"/>
  <c r="K64" i="42" s="1"/>
  <c r="L62" i="42"/>
  <c r="L61" i="42" s="1"/>
  <c r="L60" i="42" s="1"/>
  <c r="L59" i="42" s="1"/>
  <c r="L58" i="42" s="1"/>
  <c r="K62" i="42"/>
  <c r="K61" i="42" s="1"/>
  <c r="K60" i="42" s="1"/>
  <c r="K59" i="42" s="1"/>
  <c r="K58" i="42" s="1"/>
  <c r="B61" i="42"/>
  <c r="L56" i="42"/>
  <c r="K56" i="42"/>
  <c r="L55" i="42"/>
  <c r="L54" i="42" s="1"/>
  <c r="L53" i="42" s="1"/>
  <c r="K55" i="42"/>
  <c r="K54" i="42" s="1"/>
  <c r="K53" i="42" s="1"/>
  <c r="L51" i="42"/>
  <c r="K51" i="42"/>
  <c r="L49" i="42"/>
  <c r="K49" i="42"/>
  <c r="L47" i="42"/>
  <c r="K47" i="42"/>
  <c r="L45" i="42"/>
  <c r="K45" i="42"/>
  <c r="L43" i="42"/>
  <c r="K43" i="42"/>
  <c r="L41" i="42"/>
  <c r="K41" i="42"/>
  <c r="K40" i="42" s="1"/>
  <c r="K39" i="42" s="1"/>
  <c r="L34" i="42"/>
  <c r="K34" i="42"/>
  <c r="K31" i="42" s="1"/>
  <c r="L32" i="42"/>
  <c r="L31" i="42" s="1"/>
  <c r="K32" i="42"/>
  <c r="L29" i="42"/>
  <c r="K29" i="42"/>
  <c r="L27" i="42"/>
  <c r="L26" i="42" s="1"/>
  <c r="L25" i="42" s="1"/>
  <c r="K27" i="42"/>
  <c r="K26" i="42" s="1"/>
  <c r="L23" i="42"/>
  <c r="L22" i="42"/>
  <c r="L21" i="42" s="1"/>
  <c r="K23" i="42"/>
  <c r="K22" i="42"/>
  <c r="K21" i="42" s="1"/>
  <c r="L12" i="42"/>
  <c r="J345" i="41"/>
  <c r="I345" i="41"/>
  <c r="J333" i="41"/>
  <c r="J332" i="41"/>
  <c r="J331" i="41" s="1"/>
  <c r="J330" i="41" s="1"/>
  <c r="J329" i="41" s="1"/>
  <c r="J328" i="41" s="1"/>
  <c r="J344" i="41" s="1"/>
  <c r="I333" i="41"/>
  <c r="I332" i="41" s="1"/>
  <c r="I331" i="41" s="1"/>
  <c r="I330" i="41" s="1"/>
  <c r="I329" i="41" s="1"/>
  <c r="I328" i="41" s="1"/>
  <c r="I344" i="41" s="1"/>
  <c r="J327" i="41"/>
  <c r="J326" i="41" s="1"/>
  <c r="I327" i="41"/>
  <c r="I326" i="41"/>
  <c r="J325" i="41"/>
  <c r="I325" i="41"/>
  <c r="I324" i="41" s="1"/>
  <c r="J324" i="41"/>
  <c r="J323" i="41"/>
  <c r="J322" i="41" s="1"/>
  <c r="J321" i="41" s="1"/>
  <c r="J320" i="41" s="1"/>
  <c r="J319" i="41" s="1"/>
  <c r="J318" i="41" s="1"/>
  <c r="J343" i="41" s="1"/>
  <c r="I323" i="41"/>
  <c r="I322" i="41" s="1"/>
  <c r="I321" i="41" s="1"/>
  <c r="I320" i="41" s="1"/>
  <c r="I319" i="41" s="1"/>
  <c r="I318" i="41" s="1"/>
  <c r="I343" i="41" s="1"/>
  <c r="J317" i="41"/>
  <c r="J316" i="41"/>
  <c r="J315" i="41" s="1"/>
  <c r="J314" i="41" s="1"/>
  <c r="I317" i="41"/>
  <c r="I316" i="41" s="1"/>
  <c r="I315" i="41" s="1"/>
  <c r="I314" i="41" s="1"/>
  <c r="J313" i="41"/>
  <c r="J312" i="41"/>
  <c r="J311" i="41" s="1"/>
  <c r="J310" i="41" s="1"/>
  <c r="J309" i="41" s="1"/>
  <c r="J308" i="41" s="1"/>
  <c r="J342" i="41" s="1"/>
  <c r="I313" i="41"/>
  <c r="I312" i="41" s="1"/>
  <c r="I311" i="41" s="1"/>
  <c r="I310" i="41" s="1"/>
  <c r="J307" i="41"/>
  <c r="J306" i="41" s="1"/>
  <c r="I307" i="41"/>
  <c r="I306" i="41"/>
  <c r="J305" i="41"/>
  <c r="J304" i="41" s="1"/>
  <c r="I305" i="41"/>
  <c r="I304" i="41" s="1"/>
  <c r="J303" i="41"/>
  <c r="J302" i="41"/>
  <c r="I303" i="41"/>
  <c r="I302" i="41"/>
  <c r="J301" i="41"/>
  <c r="J300" i="41" s="1"/>
  <c r="J299" i="41" s="1"/>
  <c r="J298" i="41" s="1"/>
  <c r="J297" i="41" s="1"/>
  <c r="I301" i="41"/>
  <c r="I300" i="41"/>
  <c r="I299" i="41" s="1"/>
  <c r="I298" i="41" s="1"/>
  <c r="I297" i="41" s="1"/>
  <c r="J295" i="41"/>
  <c r="I295" i="41"/>
  <c r="J294" i="41"/>
  <c r="J293" i="41" s="1"/>
  <c r="J292" i="41" s="1"/>
  <c r="J291" i="41" s="1"/>
  <c r="I294" i="41"/>
  <c r="I293" i="41" s="1"/>
  <c r="I292" i="41" s="1"/>
  <c r="I291" i="41" s="1"/>
  <c r="J290" i="41"/>
  <c r="J289" i="41"/>
  <c r="J288" i="41" s="1"/>
  <c r="I290" i="41"/>
  <c r="I289" i="41" s="1"/>
  <c r="I288" i="41" s="1"/>
  <c r="J287" i="41"/>
  <c r="J286" i="41" s="1"/>
  <c r="J285" i="41" s="1"/>
  <c r="J284" i="41" s="1"/>
  <c r="I287" i="41"/>
  <c r="I286" i="41"/>
  <c r="I285" i="41"/>
  <c r="I284" i="41" s="1"/>
  <c r="J283" i="41"/>
  <c r="J282" i="41"/>
  <c r="I283" i="41"/>
  <c r="I282" i="41" s="1"/>
  <c r="J278" i="41"/>
  <c r="I278" i="41"/>
  <c r="I275" i="41" s="1"/>
  <c r="I274" i="41" s="1"/>
  <c r="I273" i="41" s="1"/>
  <c r="J277" i="41"/>
  <c r="J273" i="41"/>
  <c r="I277" i="41"/>
  <c r="J276" i="41"/>
  <c r="J275" i="41"/>
  <c r="J274" i="41" s="1"/>
  <c r="I276" i="41"/>
  <c r="J270" i="41"/>
  <c r="J269" i="41" s="1"/>
  <c r="I270" i="41"/>
  <c r="I269" i="41"/>
  <c r="J268" i="41"/>
  <c r="J267" i="41" s="1"/>
  <c r="I268" i="41"/>
  <c r="I267" i="41" s="1"/>
  <c r="J266" i="41"/>
  <c r="J265" i="41"/>
  <c r="J264" i="41" s="1"/>
  <c r="J263" i="41" s="1"/>
  <c r="J262" i="41" s="1"/>
  <c r="I266" i="41"/>
  <c r="I265" i="41"/>
  <c r="J261" i="41"/>
  <c r="J260" i="41" s="1"/>
  <c r="J259" i="41" s="1"/>
  <c r="J258" i="41" s="1"/>
  <c r="J257" i="41" s="1"/>
  <c r="I261" i="41"/>
  <c r="I260" i="41"/>
  <c r="I259" i="41"/>
  <c r="I258" i="41" s="1"/>
  <c r="I257" i="41" s="1"/>
  <c r="J255" i="41"/>
  <c r="J254" i="41"/>
  <c r="J253" i="41"/>
  <c r="I255" i="41"/>
  <c r="I254" i="41"/>
  <c r="I253" i="41"/>
  <c r="J252" i="41"/>
  <c r="J251" i="41" s="1"/>
  <c r="J250" i="41" s="1"/>
  <c r="J249" i="41" s="1"/>
  <c r="J248" i="41" s="1"/>
  <c r="I252" i="41"/>
  <c r="I251" i="41" s="1"/>
  <c r="I250" i="41" s="1"/>
  <c r="J247" i="41"/>
  <c r="J244" i="41" s="1"/>
  <c r="I247" i="41"/>
  <c r="J246" i="41"/>
  <c r="I246" i="41"/>
  <c r="I244" i="41" s="1"/>
  <c r="I243" i="41" s="1"/>
  <c r="J245" i="41"/>
  <c r="J243" i="41"/>
  <c r="I245" i="41"/>
  <c r="J240" i="41"/>
  <c r="I240" i="41"/>
  <c r="J238" i="41"/>
  <c r="J237" i="41" s="1"/>
  <c r="J236" i="41" s="1"/>
  <c r="I238" i="41"/>
  <c r="I237" i="41" s="1"/>
  <c r="I236" i="41" s="1"/>
  <c r="J234" i="41"/>
  <c r="I234" i="41"/>
  <c r="J233" i="41"/>
  <c r="J232" i="41"/>
  <c r="I233" i="41"/>
  <c r="I232" i="41"/>
  <c r="J230" i="41"/>
  <c r="I230" i="41"/>
  <c r="J228" i="41"/>
  <c r="I228" i="41"/>
  <c r="J227" i="41"/>
  <c r="J226" i="41"/>
  <c r="I227" i="41"/>
  <c r="I226" i="41" s="1"/>
  <c r="J225" i="41"/>
  <c r="J224" i="41"/>
  <c r="I225" i="41"/>
  <c r="I224" i="41"/>
  <c r="J223" i="41"/>
  <c r="J222" i="41" s="1"/>
  <c r="I223" i="41"/>
  <c r="I222" i="41"/>
  <c r="J221" i="41"/>
  <c r="J220" i="41"/>
  <c r="I221" i="41"/>
  <c r="I220" i="41" s="1"/>
  <c r="J219" i="41"/>
  <c r="J218" i="41"/>
  <c r="I219" i="41"/>
  <c r="I218" i="41"/>
  <c r="J217" i="41"/>
  <c r="J216" i="41" s="1"/>
  <c r="I217" i="41"/>
  <c r="I216" i="41"/>
  <c r="J215" i="41"/>
  <c r="J214" i="41" s="1"/>
  <c r="I215" i="41"/>
  <c r="I214" i="41" s="1"/>
  <c r="J212" i="41"/>
  <c r="I212" i="41"/>
  <c r="J210" i="41"/>
  <c r="J209" i="41"/>
  <c r="I210" i="41"/>
  <c r="I209" i="41" s="1"/>
  <c r="J208" i="41"/>
  <c r="J207" i="41" s="1"/>
  <c r="I208" i="41"/>
  <c r="I207" i="41" s="1"/>
  <c r="I206" i="41" s="1"/>
  <c r="J202" i="41"/>
  <c r="J201" i="41"/>
  <c r="I202" i="41"/>
  <c r="I201" i="41" s="1"/>
  <c r="J200" i="41"/>
  <c r="J199" i="41" s="1"/>
  <c r="J198" i="41" s="1"/>
  <c r="J197" i="41"/>
  <c r="J196" i="41" s="1"/>
  <c r="I200" i="41"/>
  <c r="I199" i="41"/>
  <c r="I198" i="41" s="1"/>
  <c r="I197" i="41" s="1"/>
  <c r="I196" i="41" s="1"/>
  <c r="J195" i="41"/>
  <c r="J194" i="41" s="1"/>
  <c r="J193" i="41" s="1"/>
  <c r="J192" i="41" s="1"/>
  <c r="I195" i="41"/>
  <c r="I194" i="41"/>
  <c r="I193" i="41" s="1"/>
  <c r="I192" i="41" s="1"/>
  <c r="J190" i="41"/>
  <c r="J189" i="41" s="1"/>
  <c r="I190" i="41"/>
  <c r="I189" i="41"/>
  <c r="J187" i="41"/>
  <c r="I187" i="41"/>
  <c r="J186" i="41"/>
  <c r="I186" i="41"/>
  <c r="J184" i="41"/>
  <c r="J183" i="41" s="1"/>
  <c r="I184" i="41"/>
  <c r="I183" i="41" s="1"/>
  <c r="J181" i="41"/>
  <c r="I181" i="41"/>
  <c r="J180" i="41"/>
  <c r="J179" i="41"/>
  <c r="I180" i="41"/>
  <c r="I179" i="41" s="1"/>
  <c r="J178" i="41"/>
  <c r="J177" i="41" s="1"/>
  <c r="I178" i="41"/>
  <c r="I177" i="41" s="1"/>
  <c r="I176" i="41" s="1"/>
  <c r="I175" i="41" s="1"/>
  <c r="I174" i="41" s="1"/>
  <c r="J172" i="41"/>
  <c r="J171" i="41" s="1"/>
  <c r="J170" i="41" s="1"/>
  <c r="J169" i="41" s="1"/>
  <c r="I172" i="41"/>
  <c r="I171" i="41" s="1"/>
  <c r="I170" i="41" s="1"/>
  <c r="I169" i="41" s="1"/>
  <c r="J168" i="41"/>
  <c r="I168" i="41"/>
  <c r="I167" i="41" s="1"/>
  <c r="J167" i="41"/>
  <c r="J166" i="41"/>
  <c r="J165" i="41" s="1"/>
  <c r="I166" i="41"/>
  <c r="I165" i="41"/>
  <c r="J164" i="41"/>
  <c r="J163" i="41" s="1"/>
  <c r="I164" i="41"/>
  <c r="I163" i="41" s="1"/>
  <c r="J161" i="41"/>
  <c r="I161" i="41"/>
  <c r="J160" i="41"/>
  <c r="J159" i="41" s="1"/>
  <c r="I160" i="41"/>
  <c r="I159" i="41" s="1"/>
  <c r="J158" i="41"/>
  <c r="J157" i="41"/>
  <c r="I158" i="41"/>
  <c r="I157" i="41" s="1"/>
  <c r="I156" i="41" s="1"/>
  <c r="I155" i="41"/>
  <c r="I154" i="41" s="1"/>
  <c r="J152" i="41"/>
  <c r="J151" i="41" s="1"/>
  <c r="J150" i="41" s="1"/>
  <c r="J149" i="41" s="1"/>
  <c r="I152" i="41"/>
  <c r="I151" i="41"/>
  <c r="I150" i="41"/>
  <c r="I149" i="41" s="1"/>
  <c r="J148" i="41"/>
  <c r="J147" i="41" s="1"/>
  <c r="J146" i="41" s="1"/>
  <c r="I148" i="41"/>
  <c r="I147" i="41" s="1"/>
  <c r="I146" i="41"/>
  <c r="J145" i="41"/>
  <c r="J144" i="41" s="1"/>
  <c r="J143" i="41" s="1"/>
  <c r="I145" i="41"/>
  <c r="I144" i="41" s="1"/>
  <c r="I143" i="41"/>
  <c r="J142" i="41"/>
  <c r="I142" i="41"/>
  <c r="I141" i="41" s="1"/>
  <c r="J140" i="41"/>
  <c r="J139" i="41"/>
  <c r="I140" i="41"/>
  <c r="I139" i="41"/>
  <c r="J138" i="41"/>
  <c r="J137" i="41" s="1"/>
  <c r="I138" i="41"/>
  <c r="I137" i="41" s="1"/>
  <c r="J136" i="41"/>
  <c r="J135" i="41" s="1"/>
  <c r="J134" i="41" s="1"/>
  <c r="J133" i="41" s="1"/>
  <c r="J132" i="41" s="1"/>
  <c r="J131" i="41" s="1"/>
  <c r="J337" i="41" s="1"/>
  <c r="I136" i="41"/>
  <c r="I135" i="41" s="1"/>
  <c r="J129" i="41"/>
  <c r="I129" i="41"/>
  <c r="J128" i="41"/>
  <c r="I128" i="41"/>
  <c r="I126" i="41"/>
  <c r="I125" i="41"/>
  <c r="J125" i="41"/>
  <c r="J124" i="41" s="1"/>
  <c r="J123" i="41" s="1"/>
  <c r="J122" i="41" s="1"/>
  <c r="J336" i="41" s="1"/>
  <c r="I124" i="41"/>
  <c r="I123" i="41"/>
  <c r="I122" i="41"/>
  <c r="I336" i="41" s="1"/>
  <c r="J120" i="41"/>
  <c r="J119" i="41" s="1"/>
  <c r="J118" i="41" s="1"/>
  <c r="J117" i="41" s="1"/>
  <c r="I120" i="41"/>
  <c r="I119" i="41" s="1"/>
  <c r="I118" i="41" s="1"/>
  <c r="I117" i="41" s="1"/>
  <c r="I70" i="41" s="1"/>
  <c r="J116" i="41"/>
  <c r="J115" i="41"/>
  <c r="J114" i="41" s="1"/>
  <c r="J113" i="41" s="1"/>
  <c r="I116" i="41"/>
  <c r="I115" i="41" s="1"/>
  <c r="I114" i="41" s="1"/>
  <c r="I113" i="41"/>
  <c r="J112" i="41"/>
  <c r="J111" i="41"/>
  <c r="I112" i="41"/>
  <c r="I111" i="41"/>
  <c r="J110" i="41"/>
  <c r="J109" i="41" s="1"/>
  <c r="I110" i="41"/>
  <c r="I109" i="41"/>
  <c r="I108" i="41" s="1"/>
  <c r="I107" i="41" s="1"/>
  <c r="J106" i="41"/>
  <c r="J105" i="41"/>
  <c r="J104" i="41"/>
  <c r="J103" i="41" s="1"/>
  <c r="I106" i="41"/>
  <c r="I105" i="41"/>
  <c r="I104" i="41" s="1"/>
  <c r="I103" i="41" s="1"/>
  <c r="J102" i="41"/>
  <c r="J101" i="41" s="1"/>
  <c r="J100" i="41" s="1"/>
  <c r="J99" i="41" s="1"/>
  <c r="I102" i="41"/>
  <c r="I101" i="41"/>
  <c r="I100" i="41"/>
  <c r="I99" i="41" s="1"/>
  <c r="J98" i="41"/>
  <c r="J97" i="41"/>
  <c r="J96" i="41"/>
  <c r="I98" i="41"/>
  <c r="I97" i="41"/>
  <c r="I96" i="41"/>
  <c r="J95" i="41"/>
  <c r="J94" i="41" s="1"/>
  <c r="J93" i="41"/>
  <c r="I95" i="41"/>
  <c r="I94" i="41"/>
  <c r="I93" i="41"/>
  <c r="J92" i="41"/>
  <c r="J91" i="41" s="1"/>
  <c r="J90" i="41" s="1"/>
  <c r="I92" i="41"/>
  <c r="I91" i="41"/>
  <c r="I90" i="41"/>
  <c r="J89" i="41"/>
  <c r="J88" i="41" s="1"/>
  <c r="J87" i="41" s="1"/>
  <c r="I89" i="41"/>
  <c r="I88" i="41"/>
  <c r="I87" i="41" s="1"/>
  <c r="J86" i="41"/>
  <c r="J85" i="41" s="1"/>
  <c r="J84" i="41"/>
  <c r="I86" i="41"/>
  <c r="I85" i="41"/>
  <c r="I84" i="41" s="1"/>
  <c r="J81" i="41"/>
  <c r="J80" i="41" s="1"/>
  <c r="J79" i="41" s="1"/>
  <c r="I81" i="41"/>
  <c r="I80" i="41"/>
  <c r="I79" i="41" s="1"/>
  <c r="J78" i="41"/>
  <c r="J77" i="41" s="1"/>
  <c r="I78" i="41"/>
  <c r="I77" i="41"/>
  <c r="J76" i="41"/>
  <c r="J75" i="41" s="1"/>
  <c r="J72" i="41" s="1"/>
  <c r="J71" i="41" s="1"/>
  <c r="I76" i="41"/>
  <c r="I75" i="41" s="1"/>
  <c r="J74" i="41"/>
  <c r="J73" i="41"/>
  <c r="I74" i="41"/>
  <c r="I73" i="41"/>
  <c r="I72" i="41" s="1"/>
  <c r="I71" i="41" s="1"/>
  <c r="J69" i="41"/>
  <c r="J68" i="41"/>
  <c r="J67" i="41" s="1"/>
  <c r="J66" i="41"/>
  <c r="J65" i="41" s="1"/>
  <c r="I69" i="41"/>
  <c r="I68" i="41"/>
  <c r="I67" i="41"/>
  <c r="I66" i="41" s="1"/>
  <c r="I65" i="41" s="1"/>
  <c r="A68" i="41"/>
  <c r="J64" i="41"/>
  <c r="J63" i="41"/>
  <c r="J62" i="41"/>
  <c r="J61" i="41" s="1"/>
  <c r="J60" i="41"/>
  <c r="I64" i="41"/>
  <c r="I63" i="41"/>
  <c r="I62" i="41"/>
  <c r="I61" i="41"/>
  <c r="I60" i="41" s="1"/>
  <c r="J59" i="41"/>
  <c r="J58" i="41" s="1"/>
  <c r="J47" i="41" s="1"/>
  <c r="J46" i="41" s="1"/>
  <c r="I59" i="41"/>
  <c r="I58" i="41"/>
  <c r="J57" i="41"/>
  <c r="J56" i="41" s="1"/>
  <c r="I57" i="41"/>
  <c r="I56" i="41" s="1"/>
  <c r="J55" i="41"/>
  <c r="J54" i="41"/>
  <c r="I55" i="41"/>
  <c r="I54" i="41" s="1"/>
  <c r="J53" i="41"/>
  <c r="J52" i="41" s="1"/>
  <c r="I53" i="41"/>
  <c r="I52" i="41"/>
  <c r="J51" i="41"/>
  <c r="J50" i="41" s="1"/>
  <c r="I51" i="41"/>
  <c r="I50" i="41" s="1"/>
  <c r="J49" i="41"/>
  <c r="J48" i="41"/>
  <c r="I49" i="41"/>
  <c r="I48" i="41" s="1"/>
  <c r="I47" i="41" s="1"/>
  <c r="I46" i="41" s="1"/>
  <c r="J45" i="41"/>
  <c r="I45" i="41"/>
  <c r="J43" i="41"/>
  <c r="I43" i="41"/>
  <c r="J42" i="41"/>
  <c r="I42" i="41"/>
  <c r="I41" i="41"/>
  <c r="I38" i="41" s="1"/>
  <c r="J40" i="41"/>
  <c r="J39" i="41"/>
  <c r="I40" i="41"/>
  <c r="I39" i="41"/>
  <c r="J37" i="41"/>
  <c r="J36" i="41" s="1"/>
  <c r="J33" i="41" s="1"/>
  <c r="I37" i="41"/>
  <c r="I36" i="41" s="1"/>
  <c r="J35" i="41"/>
  <c r="J34" i="41"/>
  <c r="I35" i="41"/>
  <c r="I34" i="41"/>
  <c r="I33" i="41" s="1"/>
  <c r="J31" i="41"/>
  <c r="J30" i="41" s="1"/>
  <c r="J29" i="41" s="1"/>
  <c r="J28" i="41" s="1"/>
  <c r="I31" i="41"/>
  <c r="I30" i="41"/>
  <c r="I29" i="41" s="1"/>
  <c r="I28" i="41" s="1"/>
  <c r="I27" i="41" s="1"/>
  <c r="J26" i="41"/>
  <c r="I26" i="41"/>
  <c r="J25" i="41"/>
  <c r="J24" i="41" s="1"/>
  <c r="J21" i="41" s="1"/>
  <c r="I25" i="41"/>
  <c r="I24" i="41" s="1"/>
  <c r="J23" i="41"/>
  <c r="J22" i="41"/>
  <c r="J20" i="41"/>
  <c r="J19" i="41" s="1"/>
  <c r="I23" i="41"/>
  <c r="I22" i="41" s="1"/>
  <c r="J12" i="41"/>
  <c r="C24" i="40"/>
  <c r="C23" i="40"/>
  <c r="C22" i="40"/>
  <c r="C21" i="40"/>
  <c r="C20" i="40"/>
  <c r="C19" i="40"/>
  <c r="C18" i="40"/>
  <c r="C17" i="40"/>
  <c r="K306" i="35"/>
  <c r="K146" i="28"/>
  <c r="K145" i="28" s="1"/>
  <c r="K198" i="35"/>
  <c r="K366" i="35"/>
  <c r="C29" i="7" s="1"/>
  <c r="K320" i="35"/>
  <c r="J28" i="38" s="1"/>
  <c r="J27" i="38" s="1"/>
  <c r="K254" i="35"/>
  <c r="K177" i="28" s="1"/>
  <c r="K176" i="28" s="1"/>
  <c r="K175" i="28" s="1"/>
  <c r="K245" i="35"/>
  <c r="K243" i="35"/>
  <c r="K235" i="35"/>
  <c r="K218" i="35"/>
  <c r="K226" i="35"/>
  <c r="K216" i="35"/>
  <c r="K69" i="28" s="1"/>
  <c r="K68" i="28" s="1"/>
  <c r="K212" i="35"/>
  <c r="K197" i="35"/>
  <c r="K196" i="35" s="1"/>
  <c r="K195" i="35" s="1"/>
  <c r="K191" i="35"/>
  <c r="K113" i="28"/>
  <c r="K112" i="28" s="1"/>
  <c r="K111" i="28"/>
  <c r="K173" i="35"/>
  <c r="K165" i="35"/>
  <c r="I179" i="36"/>
  <c r="I178" i="36"/>
  <c r="K149" i="35"/>
  <c r="K101" i="35"/>
  <c r="K93" i="35"/>
  <c r="K83" i="35"/>
  <c r="K82" i="35" s="1"/>
  <c r="K77" i="35"/>
  <c r="K72" i="35"/>
  <c r="I80" i="36"/>
  <c r="I79" i="36"/>
  <c r="I78" i="36" s="1"/>
  <c r="K67" i="35"/>
  <c r="I75" i="36" s="1"/>
  <c r="K60" i="35"/>
  <c r="K48" i="35"/>
  <c r="I56" i="36"/>
  <c r="I55" i="36" s="1"/>
  <c r="E24" i="40"/>
  <c r="D24" i="40"/>
  <c r="E23" i="40"/>
  <c r="D23" i="40"/>
  <c r="E22" i="40"/>
  <c r="D22" i="40"/>
  <c r="E21" i="40"/>
  <c r="D21" i="40"/>
  <c r="E20" i="40"/>
  <c r="D20" i="40"/>
  <c r="E19" i="40"/>
  <c r="D19" i="40"/>
  <c r="E18" i="40"/>
  <c r="D18" i="40"/>
  <c r="E17" i="40"/>
  <c r="D17" i="40"/>
  <c r="D25" i="40"/>
  <c r="J26" i="38"/>
  <c r="J25" i="38"/>
  <c r="J24" i="38" s="1"/>
  <c r="J23" i="38" s="1"/>
  <c r="J22" i="38"/>
  <c r="J21" i="38"/>
  <c r="J20" i="38" s="1"/>
  <c r="J19" i="38" s="1"/>
  <c r="J18" i="38" s="1"/>
  <c r="J17" i="38" s="1"/>
  <c r="J29" i="38" s="1"/>
  <c r="K91" i="28"/>
  <c r="I326" i="36"/>
  <c r="I325" i="36"/>
  <c r="I324" i="36" s="1"/>
  <c r="I323" i="36"/>
  <c r="A325" i="36"/>
  <c r="I330" i="36"/>
  <c r="I329" i="36"/>
  <c r="I328" i="36" s="1"/>
  <c r="I327" i="36" s="1"/>
  <c r="I258" i="36"/>
  <c r="I253" i="36"/>
  <c r="I252" i="36" s="1"/>
  <c r="I251" i="36" s="1"/>
  <c r="I250" i="36" s="1"/>
  <c r="I216" i="36"/>
  <c r="I215" i="36"/>
  <c r="I214" i="36" s="1"/>
  <c r="I213" i="36" s="1"/>
  <c r="I200" i="36"/>
  <c r="I199" i="36"/>
  <c r="I198" i="36" s="1"/>
  <c r="I116" i="36"/>
  <c r="K328" i="35"/>
  <c r="K304" i="35"/>
  <c r="K303" i="35" s="1"/>
  <c r="K265" i="35"/>
  <c r="K128" i="28" s="1"/>
  <c r="K214" i="35"/>
  <c r="K67" i="28"/>
  <c r="K66" i="28" s="1"/>
  <c r="K145" i="35"/>
  <c r="K164" i="28"/>
  <c r="K163" i="28"/>
  <c r="K162" i="28" s="1"/>
  <c r="K59" i="35"/>
  <c r="K58" i="35" s="1"/>
  <c r="K57" i="35" s="1"/>
  <c r="K56" i="35"/>
  <c r="K35" i="35"/>
  <c r="K33" i="35" s="1"/>
  <c r="K34" i="35"/>
  <c r="K27" i="35"/>
  <c r="K311" i="35"/>
  <c r="K310" i="35" s="1"/>
  <c r="K309" i="35" s="1"/>
  <c r="B311" i="35"/>
  <c r="K238" i="35"/>
  <c r="K237" i="35"/>
  <c r="K236" i="35" s="1"/>
  <c r="K201" i="35"/>
  <c r="K200" i="35"/>
  <c r="K199" i="35" s="1"/>
  <c r="K185" i="35"/>
  <c r="K184" i="35"/>
  <c r="I212" i="36"/>
  <c r="I211" i="36"/>
  <c r="I210" i="36"/>
  <c r="I209" i="36" s="1"/>
  <c r="A211" i="36"/>
  <c r="B197" i="35"/>
  <c r="K224" i="35"/>
  <c r="K77" i="28" s="1"/>
  <c r="K223" i="35"/>
  <c r="I238" i="36"/>
  <c r="I237" i="36" s="1"/>
  <c r="K144" i="35"/>
  <c r="K71" i="28"/>
  <c r="K70" i="28" s="1"/>
  <c r="K106" i="35"/>
  <c r="K105" i="35"/>
  <c r="C28" i="7"/>
  <c r="C27" i="7"/>
  <c r="C26" i="7" s="1"/>
  <c r="K124" i="28"/>
  <c r="K123" i="28" s="1"/>
  <c r="K122" i="28" s="1"/>
  <c r="K96" i="28"/>
  <c r="K95" i="28"/>
  <c r="K94" i="28" s="1"/>
  <c r="K201" i="28"/>
  <c r="K200" i="28"/>
  <c r="K199" i="28" s="1"/>
  <c r="K198" i="28"/>
  <c r="K197" i="28" s="1"/>
  <c r="K196" i="28" s="1"/>
  <c r="K192" i="28" s="1"/>
  <c r="K195" i="28"/>
  <c r="K194" i="28"/>
  <c r="K193" i="28" s="1"/>
  <c r="K191" i="28"/>
  <c r="K190" i="28"/>
  <c r="K189" i="28" s="1"/>
  <c r="K188" i="28"/>
  <c r="K187" i="28" s="1"/>
  <c r="K186" i="28" s="1"/>
  <c r="K185" i="28" s="1"/>
  <c r="I303" i="36"/>
  <c r="I302" i="36"/>
  <c r="I301" i="36" s="1"/>
  <c r="I300" i="36"/>
  <c r="I299" i="36"/>
  <c r="I298" i="36" s="1"/>
  <c r="I193" i="36"/>
  <c r="I192" i="36" s="1"/>
  <c r="I191" i="36" s="1"/>
  <c r="I249" i="36"/>
  <c r="I248" i="36"/>
  <c r="I247" i="36" s="1"/>
  <c r="I350" i="36"/>
  <c r="I349" i="36"/>
  <c r="I348" i="36" s="1"/>
  <c r="I347" i="36"/>
  <c r="I346" i="36" s="1"/>
  <c r="I345" i="36" s="1"/>
  <c r="I361" i="36" s="1"/>
  <c r="I105" i="36"/>
  <c r="I104" i="36" s="1"/>
  <c r="I103" i="36" s="1"/>
  <c r="I102" i="36" s="1"/>
  <c r="I31" i="36"/>
  <c r="I30" i="36"/>
  <c r="I29" i="36"/>
  <c r="I28" i="36" s="1"/>
  <c r="K288" i="35"/>
  <c r="K287" i="35" s="1"/>
  <c r="K283" i="35" s="1"/>
  <c r="K285" i="35"/>
  <c r="K284" i="35"/>
  <c r="K335" i="35"/>
  <c r="K334" i="35" s="1"/>
  <c r="K333" i="35"/>
  <c r="K332" i="35"/>
  <c r="K331" i="35" s="1"/>
  <c r="K364" i="35" s="1"/>
  <c r="K22" i="35"/>
  <c r="K21" i="35" s="1"/>
  <c r="K20" i="35"/>
  <c r="K89" i="35"/>
  <c r="K65" i="35"/>
  <c r="K20" i="28"/>
  <c r="K19" i="28"/>
  <c r="K18" i="28" s="1"/>
  <c r="K17" i="28" s="1"/>
  <c r="K167" i="35"/>
  <c r="I181" i="36"/>
  <c r="I180" i="36" s="1"/>
  <c r="I316" i="36"/>
  <c r="I315" i="36"/>
  <c r="I246" i="36"/>
  <c r="I245" i="36" s="1"/>
  <c r="K207" i="35"/>
  <c r="K60" i="28" s="1"/>
  <c r="K206" i="35"/>
  <c r="K59" i="28"/>
  <c r="K104" i="35"/>
  <c r="I118" i="36" s="1"/>
  <c r="I117" i="36"/>
  <c r="K96" i="35"/>
  <c r="K95" i="35" s="1"/>
  <c r="K94" i="35" s="1"/>
  <c r="K85" i="28"/>
  <c r="K84" i="28" s="1"/>
  <c r="K234" i="35"/>
  <c r="K233" i="35" s="1"/>
  <c r="K142" i="28"/>
  <c r="K141" i="28"/>
  <c r="I35" i="36"/>
  <c r="I34" i="36" s="1"/>
  <c r="K26" i="35"/>
  <c r="K178" i="35"/>
  <c r="K177" i="35" s="1"/>
  <c r="K36" i="35"/>
  <c r="K116" i="35"/>
  <c r="K115" i="35" s="1"/>
  <c r="K114" i="35"/>
  <c r="K113" i="35" s="1"/>
  <c r="K112" i="35" s="1"/>
  <c r="K356" i="35" s="1"/>
  <c r="I63" i="36"/>
  <c r="I62" i="36" s="1"/>
  <c r="I61" i="36" s="1"/>
  <c r="I60" i="36" s="1"/>
  <c r="I59" i="36" s="1"/>
  <c r="I334" i="36"/>
  <c r="I333" i="36" s="1"/>
  <c r="I332" i="36" s="1"/>
  <c r="I331" i="36" s="1"/>
  <c r="I283" i="36"/>
  <c r="I282" i="36" s="1"/>
  <c r="I279" i="36"/>
  <c r="I278" i="36" s="1"/>
  <c r="I277" i="36" s="1"/>
  <c r="I276" i="36" s="1"/>
  <c r="I275" i="36" s="1"/>
  <c r="I125" i="36"/>
  <c r="I124" i="36"/>
  <c r="I123" i="36" s="1"/>
  <c r="I122" i="36" s="1"/>
  <c r="I121" i="36" s="1"/>
  <c r="I109" i="36"/>
  <c r="I108" i="36" s="1"/>
  <c r="K319" i="35"/>
  <c r="K318" i="35"/>
  <c r="K317" i="35" s="1"/>
  <c r="K54" i="35"/>
  <c r="K53" i="35"/>
  <c r="K52" i="35" s="1"/>
  <c r="K51" i="35" s="1"/>
  <c r="K184" i="28"/>
  <c r="K183" i="28" s="1"/>
  <c r="K182" i="28"/>
  <c r="K181" i="28"/>
  <c r="K180" i="28" s="1"/>
  <c r="K179" i="28"/>
  <c r="K178" i="28"/>
  <c r="K174" i="28"/>
  <c r="K173" i="28" s="1"/>
  <c r="K172" i="28" s="1"/>
  <c r="K171" i="28" s="1"/>
  <c r="K167" i="28"/>
  <c r="K166" i="28"/>
  <c r="K165" i="28" s="1"/>
  <c r="K161" i="28"/>
  <c r="K160" i="28"/>
  <c r="K159" i="28" s="1"/>
  <c r="K158" i="28"/>
  <c r="K157" i="28" s="1"/>
  <c r="K156" i="28" s="1"/>
  <c r="K153" i="28"/>
  <c r="K152" i="28"/>
  <c r="K151" i="28"/>
  <c r="K150" i="28"/>
  <c r="K149" i="28"/>
  <c r="K148" i="28" s="1"/>
  <c r="K140" i="28"/>
  <c r="K139" i="28"/>
  <c r="K136" i="28"/>
  <c r="K135" i="28"/>
  <c r="K132" i="28"/>
  <c r="K131" i="28"/>
  <c r="K127" i="28"/>
  <c r="K121" i="28"/>
  <c r="K120" i="28" s="1"/>
  <c r="K116" i="28"/>
  <c r="K115" i="28"/>
  <c r="K114" i="28" s="1"/>
  <c r="K110" i="28"/>
  <c r="K109" i="28"/>
  <c r="K108" i="28" s="1"/>
  <c r="K103" i="28"/>
  <c r="K102" i="28" s="1"/>
  <c r="K99" i="28"/>
  <c r="K98" i="28"/>
  <c r="K97" i="28" s="1"/>
  <c r="K93" i="28"/>
  <c r="K92" i="28"/>
  <c r="K87" i="28"/>
  <c r="K83" i="28"/>
  <c r="K82" i="28" s="1"/>
  <c r="K81" i="28"/>
  <c r="K79" i="28"/>
  <c r="K78" i="28" s="1"/>
  <c r="K76" i="28"/>
  <c r="K75" i="28"/>
  <c r="K74" i="28" s="1"/>
  <c r="K65" i="28"/>
  <c r="K64" i="28"/>
  <c r="K62" i="28"/>
  <c r="K61" i="28" s="1"/>
  <c r="K55" i="28"/>
  <c r="K54" i="28" s="1"/>
  <c r="K53" i="28"/>
  <c r="K52" i="28"/>
  <c r="K49" i="28"/>
  <c r="K48" i="28" s="1"/>
  <c r="K43" i="28"/>
  <c r="K42" i="28"/>
  <c r="K41" i="28" s="1"/>
  <c r="K40" i="28"/>
  <c r="K39" i="28"/>
  <c r="K38" i="28" s="1"/>
  <c r="K37" i="28"/>
  <c r="K36" i="28" s="1"/>
  <c r="K35" i="28"/>
  <c r="K34" i="28"/>
  <c r="K33" i="28"/>
  <c r="K32" i="28" s="1"/>
  <c r="K31" i="28"/>
  <c r="K30" i="28"/>
  <c r="K29" i="28" s="1"/>
  <c r="K28" i="28" s="1"/>
  <c r="K27" i="28"/>
  <c r="K26" i="28"/>
  <c r="K25" i="28"/>
  <c r="K24" i="28"/>
  <c r="K23" i="28"/>
  <c r="K22" i="28"/>
  <c r="K21" i="28" s="1"/>
  <c r="I236" i="36"/>
  <c r="I235" i="36" s="1"/>
  <c r="I363" i="36"/>
  <c r="I344" i="36"/>
  <c r="I343" i="36" s="1"/>
  <c r="I342" i="36"/>
  <c r="I341" i="36"/>
  <c r="I338" i="36" s="1"/>
  <c r="I337" i="36" s="1"/>
  <c r="I336" i="36" s="1"/>
  <c r="I335" i="36" s="1"/>
  <c r="I360" i="36" s="1"/>
  <c r="I340" i="36"/>
  <c r="I339" i="36"/>
  <c r="I314" i="36"/>
  <c r="I313" i="36"/>
  <c r="I309" i="36"/>
  <c r="I308" i="36"/>
  <c r="I307" i="36"/>
  <c r="I306" i="36" s="1"/>
  <c r="I305" i="36"/>
  <c r="I304" i="36" s="1"/>
  <c r="I296" i="36"/>
  <c r="I295" i="36"/>
  <c r="I294" i="36" s="1"/>
  <c r="I290" i="36"/>
  <c r="I289" i="36"/>
  <c r="I274" i="36"/>
  <c r="I273" i="36"/>
  <c r="I272" i="36"/>
  <c r="I271" i="36" s="1"/>
  <c r="I270" i="36"/>
  <c r="I269" i="36" s="1"/>
  <c r="I357" i="36" s="1"/>
  <c r="I265" i="36"/>
  <c r="I264" i="36"/>
  <c r="I263" i="36" s="1"/>
  <c r="I260" i="36"/>
  <c r="I259" i="36"/>
  <c r="I244" i="36"/>
  <c r="I243" i="36"/>
  <c r="I242" i="36"/>
  <c r="I241" i="36"/>
  <c r="I240" i="36"/>
  <c r="I239" i="36" s="1"/>
  <c r="I226" i="36"/>
  <c r="I225" i="36"/>
  <c r="I223" i="36"/>
  <c r="I222" i="36" s="1"/>
  <c r="I208" i="36"/>
  <c r="I207" i="36" s="1"/>
  <c r="I206" i="36" s="1"/>
  <c r="I205" i="36"/>
  <c r="I204" i="36" s="1"/>
  <c r="I203" i="36" s="1"/>
  <c r="I197" i="36"/>
  <c r="I196" i="36" s="1"/>
  <c r="I187" i="36"/>
  <c r="I186" i="36" s="1"/>
  <c r="I185" i="36" s="1"/>
  <c r="I184" i="36"/>
  <c r="I183" i="36"/>
  <c r="I182" i="36" s="1"/>
  <c r="I173" i="36"/>
  <c r="I172" i="36"/>
  <c r="I171" i="36" s="1"/>
  <c r="I170" i="36"/>
  <c r="I167" i="36"/>
  <c r="I166" i="36" s="1"/>
  <c r="I165" i="36"/>
  <c r="I164" i="36"/>
  <c r="I161" i="36"/>
  <c r="I160" i="36"/>
  <c r="I153" i="36"/>
  <c r="I152" i="36"/>
  <c r="I151" i="36"/>
  <c r="I150" i="36" s="1"/>
  <c r="I149" i="36"/>
  <c r="I148" i="36"/>
  <c r="I147" i="36" s="1"/>
  <c r="I146" i="36"/>
  <c r="I145" i="36" s="1"/>
  <c r="I144" i="36" s="1"/>
  <c r="I143" i="36"/>
  <c r="I142" i="36"/>
  <c r="I135" i="36" s="1"/>
  <c r="I134" i="36" s="1"/>
  <c r="I133" i="36" s="1"/>
  <c r="I132" i="36" s="1"/>
  <c r="I354" i="36" s="1"/>
  <c r="I141" i="36"/>
  <c r="I140" i="36"/>
  <c r="I139" i="36"/>
  <c r="I138" i="36" s="1"/>
  <c r="I137" i="36"/>
  <c r="I136" i="36"/>
  <c r="I131" i="36"/>
  <c r="I130" i="36"/>
  <c r="I129" i="36"/>
  <c r="I128" i="36" s="1"/>
  <c r="I127" i="36" s="1"/>
  <c r="I126" i="36" s="1"/>
  <c r="I353" i="36" s="1"/>
  <c r="I111" i="36"/>
  <c r="I110" i="36"/>
  <c r="I107" i="36" s="1"/>
  <c r="I106" i="36" s="1"/>
  <c r="I101" i="36"/>
  <c r="I100" i="36"/>
  <c r="I99" i="36" s="1"/>
  <c r="I98" i="36" s="1"/>
  <c r="I94" i="36"/>
  <c r="I93" i="36"/>
  <c r="I92" i="36" s="1"/>
  <c r="I91" i="36"/>
  <c r="I90" i="36" s="1"/>
  <c r="I89" i="36" s="1"/>
  <c r="I88" i="36"/>
  <c r="I87" i="36" s="1"/>
  <c r="I86" i="36" s="1"/>
  <c r="I85" i="36"/>
  <c r="I84" i="36"/>
  <c r="I83" i="36" s="1"/>
  <c r="I77" i="36"/>
  <c r="I76" i="36" s="1"/>
  <c r="I74" i="36"/>
  <c r="I68" i="36"/>
  <c r="I67" i="36"/>
  <c r="I66" i="36"/>
  <c r="I65" i="36" s="1"/>
  <c r="I64" i="36" s="1"/>
  <c r="I58" i="36"/>
  <c r="I57" i="36" s="1"/>
  <c r="I54" i="36"/>
  <c r="I53" i="36" s="1"/>
  <c r="I52" i="36"/>
  <c r="I51" i="36"/>
  <c r="I50" i="36"/>
  <c r="I49" i="36" s="1"/>
  <c r="I48" i="36"/>
  <c r="I47" i="36" s="1"/>
  <c r="I42" i="36"/>
  <c r="I40" i="36"/>
  <c r="I39" i="36"/>
  <c r="I38" i="36" s="1"/>
  <c r="I32" i="36" s="1"/>
  <c r="I37" i="36"/>
  <c r="I36" i="36"/>
  <c r="I26" i="36"/>
  <c r="I25" i="36"/>
  <c r="I23" i="36"/>
  <c r="I22" i="36"/>
  <c r="A67" i="36"/>
  <c r="K85" i="35"/>
  <c r="K84" i="35" s="1"/>
  <c r="K74" i="35" s="1"/>
  <c r="K73" i="35" s="1"/>
  <c r="K81" i="35"/>
  <c r="K79" i="35"/>
  <c r="K78" i="35" s="1"/>
  <c r="K253" i="35"/>
  <c r="K252" i="35" s="1"/>
  <c r="I281" i="36"/>
  <c r="I280" i="36" s="1"/>
  <c r="K176" i="35"/>
  <c r="I190" i="36"/>
  <c r="I189" i="36" s="1"/>
  <c r="I188" i="36"/>
  <c r="K155" i="35"/>
  <c r="I169" i="36" s="1"/>
  <c r="I168" i="36"/>
  <c r="K193" i="35"/>
  <c r="K192" i="35" s="1"/>
  <c r="K134" i="35"/>
  <c r="K133" i="35"/>
  <c r="K128" i="35"/>
  <c r="C21" i="7"/>
  <c r="C23" i="7"/>
  <c r="K28" i="35"/>
  <c r="K31" i="35"/>
  <c r="K39" i="35"/>
  <c r="K41" i="35"/>
  <c r="K38" i="35" s="1"/>
  <c r="K37" i="35" s="1"/>
  <c r="K43" i="35"/>
  <c r="K45" i="35"/>
  <c r="K47" i="35"/>
  <c r="K49" i="35"/>
  <c r="B59" i="35"/>
  <c r="K66" i="35"/>
  <c r="K68" i="35"/>
  <c r="K71" i="35"/>
  <c r="K70" i="35"/>
  <c r="K76" i="35"/>
  <c r="K75" i="35"/>
  <c r="K92" i="35"/>
  <c r="K91" i="35" s="1"/>
  <c r="K90" i="35" s="1"/>
  <c r="K110" i="35"/>
  <c r="K109" i="35" s="1"/>
  <c r="K108" i="35" s="1"/>
  <c r="K107" i="35" s="1"/>
  <c r="K122" i="35"/>
  <c r="K124" i="35"/>
  <c r="K126" i="35"/>
  <c r="K131" i="35"/>
  <c r="K130" i="35"/>
  <c r="K138" i="35"/>
  <c r="K137" i="35"/>
  <c r="K136" i="35" s="1"/>
  <c r="K146" i="35"/>
  <c r="K150" i="35"/>
  <c r="K152" i="35"/>
  <c r="K158" i="35"/>
  <c r="K157" i="35"/>
  <c r="K156" i="35" s="1"/>
  <c r="K164" i="35"/>
  <c r="K163" i="35" s="1"/>
  <c r="K162" i="35" s="1"/>
  <c r="K161" i="35" s="1"/>
  <c r="K105" i="28"/>
  <c r="K169" i="35"/>
  <c r="K168" i="35"/>
  <c r="K172" i="35"/>
  <c r="K171" i="35" s="1"/>
  <c r="K182" i="35"/>
  <c r="K208" i="35"/>
  <c r="K211" i="35"/>
  <c r="K210" i="35" s="1"/>
  <c r="K215" i="35"/>
  <c r="I234" i="36"/>
  <c r="I233" i="36" s="1"/>
  <c r="K219" i="35"/>
  <c r="K221" i="35"/>
  <c r="K225" i="35"/>
  <c r="K227" i="35"/>
  <c r="K229" i="35"/>
  <c r="K250" i="35"/>
  <c r="K249" i="35"/>
  <c r="K259" i="35"/>
  <c r="K258" i="35"/>
  <c r="K257" i="35"/>
  <c r="K256" i="35"/>
  <c r="K264" i="35"/>
  <c r="K268" i="35"/>
  <c r="K292" i="35"/>
  <c r="K291" i="35"/>
  <c r="K290" i="35"/>
  <c r="K294" i="35"/>
  <c r="K277" i="35"/>
  <c r="K137" i="28" s="1"/>
  <c r="K281" i="35"/>
  <c r="K279" i="35" s="1"/>
  <c r="K278" i="35" s="1"/>
  <c r="K299" i="35"/>
  <c r="K301" i="35"/>
  <c r="K315" i="35"/>
  <c r="K314" i="35"/>
  <c r="K313" i="35" s="1"/>
  <c r="K325" i="35"/>
  <c r="K324" i="35" s="1"/>
  <c r="K323" i="35" s="1"/>
  <c r="K322" i="35" s="1"/>
  <c r="K321" i="35" s="1"/>
  <c r="K363" i="35" s="1"/>
  <c r="K327" i="35"/>
  <c r="K329" i="35"/>
  <c r="K342" i="35"/>
  <c r="K344" i="35"/>
  <c r="K341" i="35" s="1"/>
  <c r="K340" i="35" s="1"/>
  <c r="K339" i="35" s="1"/>
  <c r="K338" i="35" s="1"/>
  <c r="K350" i="35"/>
  <c r="K352" i="35"/>
  <c r="K242" i="35"/>
  <c r="K241" i="35" s="1"/>
  <c r="K73" i="28"/>
  <c r="K72" i="28"/>
  <c r="K130" i="28"/>
  <c r="K129" i="28" s="1"/>
  <c r="K266" i="35"/>
  <c r="K231" i="35"/>
  <c r="I43" i="36"/>
  <c r="K166" i="35"/>
  <c r="K107" i="28"/>
  <c r="K106" i="28" s="1"/>
  <c r="K175" i="35"/>
  <c r="K174" i="35" s="1"/>
  <c r="I221" i="36"/>
  <c r="I220" i="36" s="1"/>
  <c r="I219" i="36" s="1"/>
  <c r="K57" i="28"/>
  <c r="K56" i="28"/>
  <c r="I44" i="36"/>
  <c r="K30" i="35"/>
  <c r="K274" i="35"/>
  <c r="K273" i="35" s="1"/>
  <c r="K272" i="35" s="1"/>
  <c r="K271" i="35" s="1"/>
  <c r="K270" i="35" s="1"/>
  <c r="K361" i="35" s="1"/>
  <c r="K280" i="35"/>
  <c r="K47" i="28"/>
  <c r="K46" i="28"/>
  <c r="I291" i="36"/>
  <c r="I159" i="36"/>
  <c r="I158" i="36"/>
  <c r="K119" i="28"/>
  <c r="K118" i="28" s="1"/>
  <c r="K117" i="28" s="1"/>
  <c r="K217" i="35"/>
  <c r="I120" i="36"/>
  <c r="I119" i="36" s="1"/>
  <c r="K154" i="35"/>
  <c r="K64" i="35"/>
  <c r="K63" i="35" s="1"/>
  <c r="K62" i="35" s="1"/>
  <c r="K88" i="35"/>
  <c r="K87" i="35"/>
  <c r="I73" i="36"/>
  <c r="I72" i="36"/>
  <c r="K103" i="35"/>
  <c r="I232" i="36"/>
  <c r="I231" i="36"/>
  <c r="K205" i="35"/>
  <c r="K181" i="35"/>
  <c r="K180" i="35" s="1"/>
  <c r="K349" i="35"/>
  <c r="K348" i="35" s="1"/>
  <c r="K347" i="35" s="1"/>
  <c r="K121" i="35"/>
  <c r="K120" i="35" s="1"/>
  <c r="K263" i="35"/>
  <c r="K262" i="35" s="1"/>
  <c r="K261" i="35" s="1"/>
  <c r="K255" i="35" s="1"/>
  <c r="K360" i="35" s="1"/>
  <c r="K25" i="35"/>
  <c r="K24" i="35"/>
  <c r="K58" i="28"/>
  <c r="K134" i="28"/>
  <c r="K133" i="28" s="1"/>
  <c r="I195" i="36"/>
  <c r="I194" i="36" s="1"/>
  <c r="I24" i="36"/>
  <c r="I21" i="36"/>
  <c r="I20" i="36" s="1"/>
  <c r="I19" i="36" s="1"/>
  <c r="I288" i="36"/>
  <c r="I287" i="36"/>
  <c r="I286" i="36" s="1"/>
  <c r="I297" i="36"/>
  <c r="I33" i="36"/>
  <c r="I293" i="36"/>
  <c r="I292" i="36" s="1"/>
  <c r="I41" i="36"/>
  <c r="K147" i="28"/>
  <c r="K213" i="35"/>
  <c r="I228" i="36"/>
  <c r="I227" i="36"/>
  <c r="E25" i="40"/>
  <c r="C25" i="40"/>
  <c r="I320" i="36"/>
  <c r="I319" i="36" s="1"/>
  <c r="K305" i="35"/>
  <c r="K298" i="35" s="1"/>
  <c r="K297" i="35" s="1"/>
  <c r="K296" i="35" s="1"/>
  <c r="K190" i="35"/>
  <c r="K189" i="35"/>
  <c r="K188" i="35"/>
  <c r="K187" i="35" s="1"/>
  <c r="L124" i="42"/>
  <c r="L123" i="42"/>
  <c r="L346" i="42" s="1"/>
  <c r="L234" i="42"/>
  <c r="L248" i="42"/>
  <c r="L349" i="42" s="1"/>
  <c r="K264" i="42"/>
  <c r="K168" i="42"/>
  <c r="K167" i="42" s="1"/>
  <c r="K166" i="42" s="1"/>
  <c r="L272" i="42"/>
  <c r="L271" i="42"/>
  <c r="L264" i="42" s="1"/>
  <c r="L263" i="42" s="1"/>
  <c r="L350" i="42" s="1"/>
  <c r="K25" i="42"/>
  <c r="K20" i="42"/>
  <c r="I32" i="41"/>
  <c r="J280" i="41"/>
  <c r="J279" i="41"/>
  <c r="J272" i="41" s="1"/>
  <c r="J271" i="41" s="1"/>
  <c r="J341" i="41" s="1"/>
  <c r="J281" i="41"/>
  <c r="I83" i="41"/>
  <c r="I82" i="41"/>
  <c r="J242" i="41"/>
  <c r="J256" i="41"/>
  <c r="J340" i="41"/>
  <c r="J211" i="41"/>
  <c r="I249" i="41"/>
  <c r="I248" i="41"/>
  <c r="I242" i="41" s="1"/>
  <c r="I309" i="41"/>
  <c r="I308" i="41" s="1"/>
  <c r="I342" i="41" s="1"/>
  <c r="J41" i="41"/>
  <c r="J38" i="41" s="1"/>
  <c r="I264" i="41"/>
  <c r="I263" i="41"/>
  <c r="I262" i="41" s="1"/>
  <c r="I256" i="41" s="1"/>
  <c r="I340" i="41" s="1"/>
  <c r="K337" i="35" l="1"/>
  <c r="K101" i="28"/>
  <c r="K100" i="28" s="1"/>
  <c r="K126" i="28"/>
  <c r="K119" i="35"/>
  <c r="K118" i="35" s="1"/>
  <c r="K357" i="35" s="1"/>
  <c r="I322" i="36"/>
  <c r="I321" i="36" s="1"/>
  <c r="I359" i="36" s="1"/>
  <c r="I71" i="36"/>
  <c r="I70" i="36" s="1"/>
  <c r="I46" i="36"/>
  <c r="I45" i="36" s="1"/>
  <c r="K63" i="28"/>
  <c r="K61" i="35"/>
  <c r="I285" i="36"/>
  <c r="I284" i="36" s="1"/>
  <c r="I358" i="36" s="1"/>
  <c r="I82" i="36"/>
  <c r="I81" i="36" s="1"/>
  <c r="I202" i="36"/>
  <c r="I201" i="36" s="1"/>
  <c r="J32" i="41"/>
  <c r="J27" i="41" s="1"/>
  <c r="K160" i="35"/>
  <c r="K359" i="35" s="1"/>
  <c r="K19" i="35"/>
  <c r="K308" i="35"/>
  <c r="K307" i="35" s="1"/>
  <c r="K362" i="35" s="1"/>
  <c r="K204" i="35"/>
  <c r="K203" i="35" s="1"/>
  <c r="C20" i="7"/>
  <c r="I230" i="36"/>
  <c r="I229" i="36" s="1"/>
  <c r="I224" i="36" s="1"/>
  <c r="I218" i="36" s="1"/>
  <c r="I217" i="36" s="1"/>
  <c r="I268" i="36"/>
  <c r="I267" i="36" s="1"/>
  <c r="I266" i="36" s="1"/>
  <c r="I262" i="36" s="1"/>
  <c r="I261" i="36" s="1"/>
  <c r="K170" i="28"/>
  <c r="K169" i="28" s="1"/>
  <c r="K168" i="28" s="1"/>
  <c r="K155" i="28" s="1"/>
  <c r="K154" i="28" s="1"/>
  <c r="I97" i="36"/>
  <c r="I96" i="36" s="1"/>
  <c r="I95" i="36" s="1"/>
  <c r="I21" i="41"/>
  <c r="I20" i="41" s="1"/>
  <c r="I19" i="41" s="1"/>
  <c r="I18" i="41" s="1"/>
  <c r="J83" i="41"/>
  <c r="J82" i="41" s="1"/>
  <c r="J70" i="41" s="1"/>
  <c r="K248" i="35"/>
  <c r="K247" i="35" s="1"/>
  <c r="K240" i="35" s="1"/>
  <c r="I115" i="36"/>
  <c r="I114" i="36" s="1"/>
  <c r="I113" i="36" s="1"/>
  <c r="I112" i="36" s="1"/>
  <c r="K100" i="35"/>
  <c r="K99" i="35" s="1"/>
  <c r="K98" i="35" s="1"/>
  <c r="K144" i="28"/>
  <c r="K143" i="28" s="1"/>
  <c r="K138" i="28" s="1"/>
  <c r="K51" i="28"/>
  <c r="K50" i="28" s="1"/>
  <c r="I163" i="36"/>
  <c r="I162" i="36" s="1"/>
  <c r="I157" i="36" s="1"/>
  <c r="I156" i="36" s="1"/>
  <c r="I155" i="36" s="1"/>
  <c r="I154" i="36" s="1"/>
  <c r="I355" i="36" s="1"/>
  <c r="K148" i="35"/>
  <c r="K143" i="35" s="1"/>
  <c r="K142" i="35" s="1"/>
  <c r="K141" i="35" s="1"/>
  <c r="K140" i="35" s="1"/>
  <c r="K358" i="35" s="1"/>
  <c r="J108" i="41"/>
  <c r="J107" i="41" s="1"/>
  <c r="I318" i="36"/>
  <c r="I317" i="36" s="1"/>
  <c r="I312" i="36" s="1"/>
  <c r="I311" i="36" s="1"/>
  <c r="I310" i="36" s="1"/>
  <c r="I177" i="36"/>
  <c r="I176" i="36" s="1"/>
  <c r="I175" i="36" s="1"/>
  <c r="K45" i="28"/>
  <c r="K44" i="28" s="1"/>
  <c r="I27" i="36"/>
  <c r="K90" i="28"/>
  <c r="K89" i="28" s="1"/>
  <c r="K88" i="28" s="1"/>
  <c r="I257" i="36"/>
  <c r="I256" i="36" s="1"/>
  <c r="I255" i="36" s="1"/>
  <c r="J156" i="41"/>
  <c r="J155" i="41" s="1"/>
  <c r="J154" i="41" s="1"/>
  <c r="J153" i="41" s="1"/>
  <c r="J338" i="41" s="1"/>
  <c r="I211" i="41"/>
  <c r="I205" i="41" s="1"/>
  <c r="I204" i="41" s="1"/>
  <c r="I173" i="41" s="1"/>
  <c r="I339" i="41" s="1"/>
  <c r="I280" i="41"/>
  <c r="I279" i="41" s="1"/>
  <c r="I272" i="41" s="1"/>
  <c r="I271" i="41" s="1"/>
  <c r="I341" i="41" s="1"/>
  <c r="I281" i="41"/>
  <c r="L76" i="42"/>
  <c r="L75" i="42" s="1"/>
  <c r="I134" i="41"/>
  <c r="I133" i="41" s="1"/>
  <c r="I132" i="41" s="1"/>
  <c r="I131" i="41" s="1"/>
  <c r="I337" i="41" s="1"/>
  <c r="J206" i="41"/>
  <c r="J205" i="41" s="1"/>
  <c r="J204" i="41" s="1"/>
  <c r="L40" i="42"/>
  <c r="L39" i="42" s="1"/>
  <c r="L20" i="42" s="1"/>
  <c r="I153" i="41"/>
  <c r="I338" i="41" s="1"/>
  <c r="J176" i="41"/>
  <c r="J175" i="41" s="1"/>
  <c r="J174" i="41" s="1"/>
  <c r="K63" i="42"/>
  <c r="K19" i="42" s="1"/>
  <c r="K126" i="42"/>
  <c r="K125" i="42" s="1"/>
  <c r="L167" i="42"/>
  <c r="L166" i="42" s="1"/>
  <c r="K189" i="42"/>
  <c r="K188" i="42" s="1"/>
  <c r="K165" i="42" s="1"/>
  <c r="K348" i="42" s="1"/>
  <c r="K327" i="42"/>
  <c r="K326" i="42" s="1"/>
  <c r="L64" i="42"/>
  <c r="L203" i="42"/>
  <c r="L197" i="42" s="1"/>
  <c r="L196" i="42" s="1"/>
  <c r="K291" i="42"/>
  <c r="K290" i="42" s="1"/>
  <c r="K289" i="42" s="1"/>
  <c r="K263" i="42" s="1"/>
  <c r="K350" i="42" s="1"/>
  <c r="K148" i="42"/>
  <c r="K147" i="42" s="1"/>
  <c r="K146" i="42" s="1"/>
  <c r="K145" i="42" s="1"/>
  <c r="K347" i="42" s="1"/>
  <c r="K344" i="42" l="1"/>
  <c r="L165" i="42"/>
  <c r="L348" i="42" s="1"/>
  <c r="L19" i="42"/>
  <c r="K18" i="35"/>
  <c r="I69" i="36"/>
  <c r="I18" i="36" s="1"/>
  <c r="K125" i="28"/>
  <c r="K202" i="28" s="1"/>
  <c r="I254" i="36"/>
  <c r="I364" i="36" s="1"/>
  <c r="K367" i="35"/>
  <c r="J173" i="41"/>
  <c r="J339" i="41" s="1"/>
  <c r="J18" i="41"/>
  <c r="K124" i="42"/>
  <c r="K123" i="42" s="1"/>
  <c r="K346" i="42" s="1"/>
  <c r="K357" i="42"/>
  <c r="I335" i="41"/>
  <c r="I346" i="41" s="1"/>
  <c r="I334" i="41"/>
  <c r="L63" i="42"/>
  <c r="L357" i="42"/>
  <c r="I352" i="36" l="1"/>
  <c r="L18" i="42"/>
  <c r="L343" i="42" s="1"/>
  <c r="L344" i="42"/>
  <c r="L355" i="42" s="1"/>
  <c r="L358" i="42" s="1"/>
  <c r="K355" i="42"/>
  <c r="K358" i="42" s="1"/>
  <c r="K18" i="42"/>
  <c r="K343" i="42" s="1"/>
  <c r="J335" i="41"/>
  <c r="J346" i="41" s="1"/>
  <c r="J334" i="41"/>
  <c r="I174" i="36"/>
  <c r="I356" i="36" s="1"/>
  <c r="K203" i="28"/>
  <c r="K17" i="35"/>
  <c r="K354" i="35" s="1"/>
  <c r="K355" i="35"/>
  <c r="K365" i="35" s="1"/>
  <c r="K368" i="35" l="1"/>
  <c r="C33" i="7"/>
  <c r="C32" i="7" s="1"/>
  <c r="C31" i="7" s="1"/>
  <c r="C30" i="7" s="1"/>
  <c r="C25" i="7" s="1"/>
  <c r="C34" i="7" s="1"/>
  <c r="I351" i="36"/>
  <c r="I362" i="36"/>
  <c r="I365" i="36" s="1"/>
</calcChain>
</file>

<file path=xl/comments1.xml><?xml version="1.0" encoding="utf-8"?>
<comments xmlns="http://schemas.openxmlformats.org/spreadsheetml/2006/main">
  <authors>
    <author>2011</author>
  </authors>
  <commentList>
    <comment ref="F15" authorId="0" shapeId="0">
      <text>
        <r>
          <rPr>
            <b/>
            <sz val="8"/>
            <color indexed="81"/>
            <rFont val="Tahoma"/>
            <family val="2"/>
            <charset val="204"/>
          </rPr>
          <t>программа</t>
        </r>
      </text>
    </comment>
    <comment ref="G15" authorId="0" shapeId="0">
      <text>
        <r>
          <rPr>
            <b/>
            <sz val="8"/>
            <color indexed="81"/>
            <rFont val="Tahoma"/>
            <family val="2"/>
            <charset val="204"/>
          </rPr>
          <t>подпрограмма</t>
        </r>
      </text>
    </comment>
    <comment ref="I15"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comments2.xml><?xml version="1.0" encoding="utf-8"?>
<comments xmlns="http://schemas.openxmlformats.org/spreadsheetml/2006/main">
  <authors>
    <author>2011</author>
  </authors>
  <commentList>
    <comment ref="F16" authorId="0" shapeId="0">
      <text>
        <r>
          <rPr>
            <b/>
            <sz val="8"/>
            <color indexed="81"/>
            <rFont val="Tahoma"/>
            <family val="2"/>
            <charset val="204"/>
          </rPr>
          <t>программа</t>
        </r>
      </text>
    </comment>
    <comment ref="G16" authorId="0" shapeId="0">
      <text>
        <r>
          <rPr>
            <b/>
            <sz val="8"/>
            <color indexed="81"/>
            <rFont val="Tahoma"/>
            <family val="2"/>
            <charset val="204"/>
          </rPr>
          <t>подпрограмма</t>
        </r>
      </text>
    </comment>
    <comment ref="I16"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sharedStrings.xml><?xml version="1.0" encoding="utf-8"?>
<sst xmlns="http://schemas.openxmlformats.org/spreadsheetml/2006/main" count="8198" uniqueCount="439">
  <si>
    <t>Резервные фонды</t>
  </si>
  <si>
    <t>Резервные фонды местных администраций</t>
  </si>
  <si>
    <t>Мобилизационная и вневойсковая подготовка</t>
  </si>
  <si>
    <t>Благоустройство</t>
  </si>
  <si>
    <t>№-п</t>
  </si>
  <si>
    <t>Наименование</t>
  </si>
  <si>
    <t>Раздел</t>
  </si>
  <si>
    <t>Целевая статья</t>
  </si>
  <si>
    <t>Вид расхода</t>
  </si>
  <si>
    <t xml:space="preserve">   </t>
  </si>
  <si>
    <t xml:space="preserve">  </t>
  </si>
  <si>
    <t xml:space="preserve">        </t>
  </si>
  <si>
    <t>ОБЩЕГОСУДАРСТВЕННЫЕ ВОПРОСЫ</t>
  </si>
  <si>
    <t>01</t>
  </si>
  <si>
    <t>03</t>
  </si>
  <si>
    <t>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</si>
  <si>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</si>
  <si>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</si>
  <si>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</si>
  <si>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НАЦИОНАЛЬНАЯ ОБОРОНА</t>
  </si>
  <si>
    <t>ЖИЛИЩНО-КОММУНАЛЬНОЕ ХОЗЯЙСТВО</t>
  </si>
  <si>
    <t>Жилищное хозяйство</t>
  </si>
  <si>
    <t>07</t>
  </si>
  <si>
    <t>08</t>
  </si>
  <si>
    <t>Культура</t>
  </si>
  <si>
    <t>Другие общегосударственные вопросы</t>
  </si>
  <si>
    <t>ГРБС</t>
  </si>
  <si>
    <t>Подраздел</t>
  </si>
  <si>
    <t>871</t>
  </si>
  <si>
    <t>Код классификации</t>
  </si>
  <si>
    <t>Всего</t>
  </si>
  <si>
    <t xml:space="preserve">Наименование </t>
  </si>
  <si>
    <t>ИСТОЧНИКИ ВНУТРЕННЕГО ФИНАНСИРОВАНИЯ ДЕФИЦИТОВ БЮДЖЕТОВ</t>
  </si>
  <si>
    <t>000 01 02 00 00 00 0000 000</t>
  </si>
  <si>
    <t>Кредиты кредитных организаций в валюте Российской Федерации</t>
  </si>
  <si>
    <t>000 01 02 00 00 00 0000 700</t>
  </si>
  <si>
    <t>Получение кредитов от кредитных организаций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</si>
  <si>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</si>
  <si>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</si>
  <si>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Итого источников внутреннего финансирования</t>
  </si>
  <si>
    <t>000 01 02 00 00 10 0000 710</t>
  </si>
  <si>
    <t>Получение кредитов от кредитных организаций бюджетом поселений в валюте Российской Федерации</t>
  </si>
  <si>
    <t>погашение бюджетом  поселения кредитов от кредитных организаций в валюте Российской Федерации</t>
  </si>
  <si>
    <t>000 01 02 00 00 10 0000 810</t>
  </si>
  <si>
    <t>раздел</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</si>
  <si>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</si>
  <si>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</si>
  <si>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</si>
  <si>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местных бюджетов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</si>
  <si>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</si>
  <si>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</si>
  <si>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</si>
  <si>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местных бюджетов</t>
  </si>
  <si>
    <t>000 01 05 00 00 00 0000 500</t>
  </si>
  <si>
    <t>000 01 05 00 00 00 0000 000</t>
  </si>
  <si>
    <t>Изменение остатков  средств на счетах по учету средств бюджетов</t>
  </si>
  <si>
    <t>000 01 05 00 00 00 0000 600</t>
  </si>
  <si>
    <t>000 01 05 02 00 00 0000 600</t>
  </si>
  <si>
    <t>000 01 05 02 01 00 0000 510</t>
  </si>
  <si>
    <t>000 01 05 02 01 10 0000 510</t>
  </si>
  <si>
    <t>000 01 05 02 01 00 0000 610</t>
  </si>
  <si>
    <t>000 01 05 02 01 10 0000 610</t>
  </si>
  <si>
    <t>000 01 05 02 00 00 0000 500</t>
  </si>
  <si>
    <t>0 1</t>
  </si>
  <si>
    <t>0 2</t>
  </si>
  <si>
    <t>0 5</t>
  </si>
  <si>
    <t>0 8</t>
  </si>
  <si>
    <t>0 7</t>
  </si>
  <si>
    <t>09</t>
  </si>
  <si>
    <t>Приложение 5</t>
  </si>
  <si>
    <t>Приложение 7</t>
  </si>
  <si>
    <t>Функционирование законодательных (представительных) органов государственной власти и представительных органов муниципальных образований</t>
  </si>
  <si>
    <t>Глава местной администрации</t>
  </si>
  <si>
    <t>НАЦИОНАЛЬНАЯ БЕЗОПАСНОСТЬ И ПРАВООХРАНИТЕЛЬНАЯ ДЕЯТЕЛЬНОСТЬ</t>
  </si>
  <si>
    <t>ОБРАЗОВАНИЕ</t>
  </si>
  <si>
    <t>0 3</t>
  </si>
  <si>
    <t>Профессиональная подготовка, переподготовка и повышение квалификации</t>
  </si>
  <si>
    <t>к решению Собрания депутатов МО р.п. Первомайский</t>
  </si>
  <si>
    <t>Администрация МО р.п. Первомайский</t>
  </si>
  <si>
    <t>Защита населения и территории от чрезвычайных ситуаций природного и техногенного характера, гражданская оборона</t>
  </si>
  <si>
    <t>0 4</t>
  </si>
  <si>
    <t>Собрание депутатов МО р.п. Первомайский Щекинского района</t>
  </si>
  <si>
    <t>Другие вопросы в области культуры, кинематографии</t>
  </si>
  <si>
    <t>Другие вопросы в области физической культуры и спорта</t>
  </si>
  <si>
    <t>Коммунальное хозяйство</t>
  </si>
  <si>
    <t>"О бюджете муниципального образования рабочий поселок  Первомайский</t>
  </si>
  <si>
    <t>10</t>
  </si>
  <si>
    <t>11</t>
  </si>
  <si>
    <t>000 01 00 00 00 00 0000 000</t>
  </si>
  <si>
    <t>тыс. рублей</t>
  </si>
  <si>
    <t>Межбюджетные трансферты</t>
  </si>
  <si>
    <t>КУЛЬТУРА И КИНЕМАТОГРАФИЯ</t>
  </si>
  <si>
    <t>СОЦИАЛЬНАЯ ПОЛИТИКА</t>
  </si>
  <si>
    <t>Социальное обеспечение населения</t>
  </si>
  <si>
    <t>ФИЗИЧЕСКАЯ КУЛЬТУРА И СПОРТ</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</si>
  <si>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</si>
  <si>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Распределение</t>
  </si>
  <si>
    <t>НАЦИОНАЛЬНАЯ ЭКОНОМИКА</t>
  </si>
  <si>
    <t>Дорожное хозяйство (дорожные фонды)</t>
  </si>
  <si>
    <t>Другие вопросы в области национальной экономики</t>
  </si>
  <si>
    <t>12</t>
  </si>
  <si>
    <t>872</t>
  </si>
  <si>
    <t>99</t>
  </si>
  <si>
    <t>Обеспечение функционирования Собрания депутатов</t>
  </si>
  <si>
    <t>Обеспечение деятельности Собрания депутатов поселений Щекинского района</t>
  </si>
  <si>
    <t>Обеспечение функционирования Администрации МО</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</si>
  <si>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</si>
  <si>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</si>
  <si>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</si>
  <si>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</si>
  <si>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2016 год</t>
  </si>
  <si>
    <t>0000</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</si>
  <si>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</si>
  <si>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бюджету муниципального района из бюджетов поселений</t>
  </si>
  <si>
    <t>Расходы за счет переданных полномочий на осуществление муниципального жилищного контроля</t>
  </si>
  <si>
    <t>Содержание недвижимого имущества</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</si>
  <si>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</si>
  <si>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свободного муниципального жилья</t>
  </si>
  <si>
    <t>Непрограммные расходы</t>
  </si>
  <si>
    <t>Иные непрограммные мероприятия</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</si>
  <si>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</si>
  <si>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97</t>
  </si>
  <si>
    <t>Накопление материально-технических ресурсов для ликвидации ЧС</t>
  </si>
  <si>
    <t xml:space="preserve">Ремонт защитных сооружений ГО </t>
  </si>
  <si>
    <t xml:space="preserve">Ремонт дорог </t>
  </si>
  <si>
    <t>Ремонт придомовой территории</t>
  </si>
  <si>
    <t>Ремонт тротуаров</t>
  </si>
  <si>
    <t>Муниципальная программа "Организация благоустройства территории МО р.п. Первомайский"</t>
  </si>
  <si>
    <t>Ремонт инженерных сетей</t>
  </si>
  <si>
    <t>Ремонт муниципального жилого фонда и мест общего пользования</t>
  </si>
  <si>
    <t xml:space="preserve">Устройство пандусов </t>
  </si>
  <si>
    <t>2940</t>
  </si>
  <si>
    <t>Ремонт в многоквартирных домах, выбравших способ управления ТСЖ на территории МО р.п. Первомайский</t>
  </si>
  <si>
    <t>Проведение ремонта жилых помещений ветеранов ВОВ в МО р.п. Первомайский</t>
  </si>
  <si>
    <t xml:space="preserve">Текущий ремонт жилфонда </t>
  </si>
  <si>
    <t>06</t>
  </si>
  <si>
    <t>Содержание и ремонт уличного освещения на территории МО р.п. Первомайский</t>
  </si>
  <si>
    <t>Оплата потребленной электроэнергии на уличное освещение</t>
  </si>
  <si>
    <t>Организация и проведение мероприятий по благоустройству и озеленению на территории МО р.п. Первомайский</t>
  </si>
  <si>
    <t>Спиливание деревьев</t>
  </si>
  <si>
    <t>Техническое обслуживание и ремонт уличного освещения</t>
  </si>
  <si>
    <t>Организация сбора и вывоза мусора</t>
  </si>
  <si>
    <t>Обустройство и ремонт контейнерных площадок</t>
  </si>
  <si>
    <t>Ремонт, приобретение и установка детских площадок</t>
  </si>
  <si>
    <t>Содержание мест массового отдыха</t>
  </si>
  <si>
    <t>Обеспечение деятельности МКУ "ПУЖиБ"</t>
  </si>
  <si>
    <t>Расходы на обеспечение деятельности (оказание услуг) муниципальных учреждений</t>
  </si>
  <si>
    <t>Повышение квалификации</t>
  </si>
  <si>
    <t>Муниципальная программа "Развитие социально-культурной работы с населением в МО р.п. Первомайский"</t>
  </si>
  <si>
    <t>Молодежная политика и оздоровление детей</t>
  </si>
  <si>
    <t>Проведение праздничных мероприятий</t>
  </si>
  <si>
    <t>Молодежная политика</t>
  </si>
  <si>
    <t>Оказание содействия в трудоустройстве несовершеннолетних граждан</t>
  </si>
  <si>
    <t>Организация экскурсий для детей из малообеспеченных семей</t>
  </si>
  <si>
    <t>Обеспечение деятельности МКУК "ППБ"</t>
  </si>
  <si>
    <t>Организация досуга и массового отдыха</t>
  </si>
  <si>
    <t>Проведение конкурсов "Лучший двор", "Праздник двора"</t>
  </si>
  <si>
    <t>Приобретение и обслуживание новогодней елки</t>
  </si>
  <si>
    <t>96</t>
  </si>
  <si>
    <t>Социальная поддержка населения муниципального образования</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</si>
  <si>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</si>
  <si>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</si>
  <si>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</si>
  <si>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</si>
  <si>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Аренда спортивно-оздоровительного комплекса</t>
  </si>
  <si>
    <t>Формирование и содержание муниципального архива, хранение архивных фондов поселений</t>
  </si>
  <si>
    <t xml:space="preserve">Межбюджетные трансферты </t>
  </si>
  <si>
    <t>Субсидии межмуниципального характера бюджету муниципального района из бюджетов поселений</t>
  </si>
  <si>
    <t>ВСЕГО</t>
  </si>
  <si>
    <t>Установка и обслуживание объектов дорожной инфраструктуры</t>
  </si>
  <si>
    <t xml:space="preserve">Мероприятия по озеленению территории </t>
  </si>
  <si>
    <t>Приобретение, установка и обслуживание малых архитектурных форм</t>
  </si>
  <si>
    <t>Выплата материнский капитала</t>
  </si>
  <si>
    <t>Содержание имущества и казны</t>
  </si>
  <si>
    <t>Подпрограмма "Содержание имущества и казны"</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</si>
  <si>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</si>
  <si>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</si>
  <si>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3.2.</t>
  </si>
  <si>
    <t>1.1.</t>
  </si>
  <si>
    <t>Подпрограмма "Ремонт муниципального жилого фонда и мест общего пользования"</t>
  </si>
  <si>
    <t>Подпрограмма "Молодежная политика"</t>
  </si>
  <si>
    <t>Подпрограмма "Организация досуга и массового отдыха"</t>
  </si>
  <si>
    <t>Установка и разработка схемы дислокации дорожных знаков и дорожной разметки дорог общего пользования</t>
  </si>
  <si>
    <t>91</t>
  </si>
  <si>
    <t>Расходы на опубликование нормативных актов</t>
  </si>
  <si>
    <t>92</t>
  </si>
  <si>
    <t>Аппарат администрации</t>
  </si>
  <si>
    <t>Приобретение, поставка и обслуживание светодиодных конструкций</t>
  </si>
  <si>
    <t>Мероприятия по ремонту в области благоустройства</t>
  </si>
  <si>
    <t>2995</t>
  </si>
  <si>
    <t>Приобретение, установка и обслуживание  архитектурных форм</t>
  </si>
  <si>
    <t xml:space="preserve">Обеспечение функционирования Администрации МО  </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</si>
  <si>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</si>
  <si>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</si>
  <si>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Муниципальная программа "Обеспечение защиты населения и территории МО р.п. Первомайский от чрезвычайных ситуаций природного и техногенного характера, терроризма и экстремизма на территории МО р.п. Первомайский"</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</si>
  <si>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</si>
  <si>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Муниципальная программа "Развитие субъектов малого и среднего предпринимательства"</t>
  </si>
  <si>
    <t>Улучшение условий водоснабжения на территории МО р.п. Первомайский</t>
  </si>
  <si>
    <t>2</t>
  </si>
  <si>
    <t>дох</t>
  </si>
  <si>
    <t>Взносы на капитальный ремонт общего имущества в многоквартирных домах по помещениям находящимся в собственности МО</t>
  </si>
  <si>
    <t>00</t>
  </si>
  <si>
    <t>прог</t>
  </si>
  <si>
    <t>Подпрограмма "Оценкам недвижимости, признание прав и регулирование отношений по муниципальной собственности"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</si>
  <si>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</si>
  <si>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Приложение 9</t>
  </si>
  <si>
    <t>Другие вопросы в области жилищно - коммунального хозяйства</t>
  </si>
  <si>
    <t>Проведение конкурсов</t>
  </si>
  <si>
    <t>Расходы на выплату персоналу казенных учреждений</t>
  </si>
  <si>
    <t>Расходы на выплату персоналу государственных органов</t>
  </si>
  <si>
    <t>Уплата налогов, сборов и иных платежей</t>
  </si>
  <si>
    <t>870</t>
  </si>
  <si>
    <t>Резервные средства</t>
  </si>
  <si>
    <t>Субсидии</t>
  </si>
  <si>
    <t>Публичные нормативные социальные выплаты гражданам</t>
  </si>
  <si>
    <t>Щекинского района на 2016 год и плановый период 2017 и 2018 годов"</t>
  </si>
  <si>
    <t>00190</t>
  </si>
  <si>
    <t>00110</t>
  </si>
  <si>
    <t>Иные закупки товаров, работ и услуг для обеспечения государственных (муниципальных) нужд</t>
  </si>
  <si>
    <t>Исполнение судебных актов</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</si>
  <si>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</si>
  <si>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</si>
  <si>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Приобретение, техническое и информационное обслуживание компьютерной техники, комплектующих и программного обеспечения</t>
  </si>
  <si>
    <t>13</t>
  </si>
  <si>
    <t>1</t>
  </si>
  <si>
    <t>240</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</si>
  <si>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</si>
  <si>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</si>
  <si>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Организация сотрудничества органов местного самоуправления с органами территориального общественного самоуправления</t>
  </si>
  <si>
    <t>0</t>
  </si>
  <si>
    <t>Приобретение жилых помещений</t>
  </si>
  <si>
    <t>Обеспечение деятельности аппарат Администрации МО</t>
  </si>
  <si>
    <t>Разработка программы социально-экономического развития</t>
  </si>
  <si>
    <t>Расходы на формирование и содержание муниципального архива, включая хранение архивных фондов поселений</t>
  </si>
  <si>
    <t>Содержание автомобильных дорог и тротуаров</t>
  </si>
  <si>
    <t>Субсидии юридическим лицам (кроме некоммерческих организаций), индивидуальным предпринимателям, физическим лицам</t>
  </si>
  <si>
    <t>Муниципальная программа "Улучшение жилищных условий граждан на территории МО р.п. Первомайский"</t>
  </si>
  <si>
    <t>Установка приборов учета</t>
  </si>
  <si>
    <t>Приобретение техники</t>
  </si>
  <si>
    <t>Развитие и поддержание информационной системы МКУ "ПУЖиБ"</t>
  </si>
  <si>
    <t>Развитие и поддержание информационной системы МКУК "ППБ"</t>
  </si>
  <si>
    <t>3</t>
  </si>
  <si>
    <t>Представительские расходы в рамках непрограммного направления деятельности "Собрания депутатов поселений Щекинского района"</t>
  </si>
  <si>
    <t>Ведомственная структура расходов бюджета муниципального образования рабочий поселок Первомайский Щекинского района на 2016 год</t>
  </si>
  <si>
    <t>85050</t>
  </si>
  <si>
    <t>85060</t>
  </si>
  <si>
    <t>85070</t>
  </si>
  <si>
    <t>85100</t>
  </si>
  <si>
    <t>85110</t>
  </si>
  <si>
    <t>85360</t>
  </si>
  <si>
    <t>28810</t>
  </si>
  <si>
    <t>29060</t>
  </si>
  <si>
    <t>29270</t>
  </si>
  <si>
    <t>29290</t>
  </si>
  <si>
    <t>29070</t>
  </si>
  <si>
    <t>29050</t>
  </si>
  <si>
    <t>29010</t>
  </si>
  <si>
    <t>29800</t>
  </si>
  <si>
    <t>28850</t>
  </si>
  <si>
    <t>85010</t>
  </si>
  <si>
    <t>51180</t>
  </si>
  <si>
    <t>29080</t>
  </si>
  <si>
    <t>29580</t>
  </si>
  <si>
    <t>85090</t>
  </si>
  <si>
    <t>29100</t>
  </si>
  <si>
    <t>29110</t>
  </si>
  <si>
    <t>29120</t>
  </si>
  <si>
    <t>29130</t>
  </si>
  <si>
    <t>29330</t>
  </si>
  <si>
    <t>29590</t>
  </si>
  <si>
    <t>29910</t>
  </si>
  <si>
    <t>29150</t>
  </si>
  <si>
    <t>29420</t>
  </si>
  <si>
    <t>26670</t>
  </si>
  <si>
    <t>29190</t>
  </si>
  <si>
    <t>29200</t>
  </si>
  <si>
    <t>29210</t>
  </si>
  <si>
    <t>29370</t>
  </si>
  <si>
    <t>29620</t>
  </si>
  <si>
    <t>29710</t>
  </si>
  <si>
    <t>29760</t>
  </si>
  <si>
    <t>29900</t>
  </si>
  <si>
    <t>00590</t>
  </si>
  <si>
    <t>29440</t>
  </si>
  <si>
    <t>29240</t>
  </si>
  <si>
    <t>29260</t>
  </si>
  <si>
    <t>29630</t>
  </si>
  <si>
    <t>29640</t>
  </si>
  <si>
    <t>80100</t>
  </si>
  <si>
    <t>29020</t>
  </si>
  <si>
    <t>29250</t>
  </si>
  <si>
    <t>28900</t>
  </si>
  <si>
    <t>29230</t>
  </si>
  <si>
    <t>29570</t>
  </si>
  <si>
    <t>26250</t>
  </si>
  <si>
    <t>28860</t>
  </si>
  <si>
    <t>Расходы за счет переданных полномочий на подготовку, утверждение и выдача градостроительного плана земельного участка</t>
  </si>
  <si>
    <t>Расходы за счет переданных полномочий на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t>
  </si>
  <si>
    <t>Расходы за счет переданных полномочий на выдачу разрешений на ввод в эксплуатацию при осуществлении строительства, реконструкции и объектов капитального строительства, расположенных на территории муниципального образования</t>
  </si>
  <si>
    <t>Расходы за счет переданных полномочий на осуществление муниципального земельного контроля за исключением земель поселения</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</si>
  <si>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</si>
  <si>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Расходы за счет переданных полномочий на осуществление внешнего муниципального финансового контроля</t>
  </si>
  <si>
    <t>Совершенствование гражданской обороны (защиты) населения МО р.п. Первомайский</t>
  </si>
  <si>
    <t>Информирование населения по противопожарной тематике</t>
  </si>
  <si>
    <t>29320</t>
  </si>
  <si>
    <t>29560</t>
  </si>
  <si>
    <t>29540</t>
  </si>
  <si>
    <t>29530</t>
  </si>
  <si>
    <t>Обеспечение первичных мер пожарной безопасности</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</si>
  <si>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</si>
  <si>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29610</t>
  </si>
  <si>
    <t>Оснащение компьютерной техникой</t>
  </si>
  <si>
    <t>Обслуживание программ</t>
  </si>
  <si>
    <t>Сопровождение и обновление информационных систем</t>
  </si>
  <si>
    <t>Обеспечение доступа к сети Интернет</t>
  </si>
  <si>
    <t>Защита информации от несанкционированного доступа</t>
  </si>
  <si>
    <t>бюджетных ассигнований бюджета муниципального образования рабочий поселок Первомайский на 2016 год  по разделам, подразделам, целевым статьям и видам расходов классификации расходов бюджетов Российской Федерации</t>
  </si>
  <si>
    <t>Приложение 6</t>
  </si>
  <si>
    <t>Перечень  бюджетных ассигнований на реализацию муниципальных целевых программ   по разделам, подразделам, целевым статьям и видам расходов классификации расходов бюджетов Российской Федерации на 2016 год, предусмотренных к финансированию из бюджета муниципального образования рабочий поселок Первомайский Щекинского района</t>
  </si>
  <si>
    <t>1.2</t>
  </si>
  <si>
    <t>Подпрограмм "Совершенствование гражданской обороны (защиты) населения МО р.п. Первомайский"</t>
  </si>
  <si>
    <t>2.1</t>
  </si>
  <si>
    <t>2.3</t>
  </si>
  <si>
    <t>2.4</t>
  </si>
  <si>
    <t>Подпрограмма "Обеспечение первичных мер пожарной безопасности"</t>
  </si>
  <si>
    <t>3.1</t>
  </si>
  <si>
    <t>3.4</t>
  </si>
  <si>
    <t>3.3</t>
  </si>
  <si>
    <t>4</t>
  </si>
  <si>
    <t>5</t>
  </si>
  <si>
    <t>5.1</t>
  </si>
  <si>
    <t>5.4</t>
  </si>
  <si>
    <t>5.2</t>
  </si>
  <si>
    <t>5.5</t>
  </si>
  <si>
    <t>5.3</t>
  </si>
  <si>
    <t>6</t>
  </si>
  <si>
    <t>6.1</t>
  </si>
  <si>
    <t>6.2</t>
  </si>
  <si>
    <t>6.3</t>
  </si>
  <si>
    <t>Подпрограмма "Обеспечение деятельности МКУК "ППБ"</t>
  </si>
  <si>
    <t>6.4</t>
  </si>
  <si>
    <t>7</t>
  </si>
  <si>
    <t>7.1</t>
  </si>
  <si>
    <t>Подпрограмма "Развитие и поддержание информационной системы Администрации МО р.п. Первомайский Щекинского района"</t>
  </si>
  <si>
    <t>7.2</t>
  </si>
  <si>
    <t>Подпрограмма "Развитие и поддержание информационной системы МКУ "ПУЖиБ"</t>
  </si>
  <si>
    <t>7.3</t>
  </si>
  <si>
    <t>8</t>
  </si>
  <si>
    <t>Подпрограмма "Развитие и поддержание информационной системы МКУК "ППБ"</t>
  </si>
  <si>
    <t>Обеспечение функционирования официального портала МО р.п. Первомайский</t>
  </si>
  <si>
    <t>Накопление запасов материально-технических, продовольственных и медицинских средств в целях гражданской обороны</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</si>
  <si>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</si>
  <si>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Накопление запасов материально-технических средств для защиты населения от чрезвычайных ситуаций</t>
  </si>
  <si>
    <t>Ремонт в многоквартирных домах в рамках программы "Народный бюджет"</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</si>
  <si>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</si>
  <si>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"Ремонт в многоквартирных домах в рамках программы "Народный бюджет"</t>
  </si>
  <si>
    <t>Подпрограмма "Проведение ремонта жилых помещений ветеранов ВОВ в МО р.п. Первомайский"</t>
  </si>
  <si>
    <t>Подпрограмма "Улучшение условий водоснабжения на территории МО р.п. Первомайский"</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</si>
  <si>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</si>
  <si>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Обеспечение деятельности финансовых, налоговых и таможенных органов и органов финансового (финансово-бюджетного) надзора</t>
  </si>
  <si>
    <t>Приложение 13</t>
  </si>
  <si>
    <t>Источники внутреннего финансирования дефицита бюджета муниципального образования рабочий поселок Первомайский Щекинского района на 2016 год</t>
  </si>
  <si>
    <t>Закупка товаров, работ и услуг в целях формирования государственного материального резерва</t>
  </si>
  <si>
    <t>Переселение граждан из аварийного жилищного фонда в муниципальном образовании рабочий поселок Первомайский Щекинского района</t>
  </si>
  <si>
    <t>Социальные выплаты гражданам, кроме публичных нормативных социальных выплат</t>
  </si>
  <si>
    <t>Организация и проведение мероприятий по благоустройству МО р.п. Первомайский в рамках программы "Народный бюджет"</t>
  </si>
  <si>
    <t>Информирование населения о деятельности органов местного самоуправления</t>
  </si>
  <si>
    <t>26910</t>
  </si>
  <si>
    <t>85040</t>
  </si>
  <si>
    <t>СРЕДСТВА МАССОВОЙ ИНФОРМАЦИИ</t>
  </si>
  <si>
    <t>Периодическая печать и издательства</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</si>
  <si>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</si>
  <si>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</si>
  <si>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Ведение и корректировка энергетических паспортов учреждений</t>
  </si>
  <si>
    <t>Энергосбережение и повышение энергетической эффективности</t>
  </si>
  <si>
    <t>23380</t>
  </si>
  <si>
    <t>3.5</t>
  </si>
  <si>
    <t>Подпрограмма "Обеспечение деятельности МКУ "ПУЖиБ"</t>
  </si>
  <si>
    <t>Подпрограмма "Организация и проведение мероприятий по благоустройству МО р.п. Первомайский в рамках программы "Народный бюджет"</t>
  </si>
  <si>
    <t>5.6</t>
  </si>
  <si>
    <t>Подпрограмма "Переселение граждан из аварийного жилищного фонда в муниципальном образовании рабочий поселок Первомайский Щекинского района"</t>
  </si>
  <si>
    <t>от "25" декабря 2015 года №20-95</t>
  </si>
  <si>
    <t>№20-95 "О бюджете муниципального образования рабочий поселок Первомайский</t>
  </si>
  <si>
    <t>Щекинского района на 2016 год и на плановый период 2017 и 2018 годов"</t>
  </si>
  <si>
    <t>Приложение 2</t>
  </si>
  <si>
    <t>Приложение 3</t>
  </si>
  <si>
    <t>Приложение 4</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</si>
  <si>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</si>
  <si>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26390</t>
  </si>
  <si>
    <t>Реализация проекта "Народный бюджет 2016"</t>
  </si>
  <si>
    <t>80550</t>
  </si>
  <si>
    <t>320</t>
  </si>
  <si>
    <t>"О внесении изменений в Решение Собрания депутатов от 25.12.2015 года</t>
  </si>
  <si>
    <t>Муниципальная программа "Информирование населения о деятельности органов местного самоуправления МО р.п. Первомайский"</t>
  </si>
  <si>
    <t>Другие вопросы в области жилищное - коммунального хозяйства</t>
  </si>
  <si>
    <t>Приложение 11</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</si>
  <si>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2016 год</t>
  </si>
  <si>
    <t>(тыс. рублей)</t>
  </si>
  <si>
    <t>№ п/п</t>
  </si>
  <si>
    <t>Решение Собрания депутатов МО р.п. Первомайский "О предоставлении льгот по оплате за услуги бани №2, расположенной по адресу: Щёкинский район, МО р.п. Первомайский, ул. Октябрьская, д.33"</t>
  </si>
  <si>
    <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</si>
  <si>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</si>
  <si>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Итого</t>
  </si>
  <si>
    <t>Ремонт, содержание и обслуживание памятника погибшим воинам</t>
  </si>
  <si>
    <t>тыс.руб.</t>
  </si>
  <si>
    <t>Перечень вопросов межмуниципального характера</t>
  </si>
  <si>
    <t>Сумма на 2016 год</t>
  </si>
  <si>
    <t>Сумма на 2017 год</t>
  </si>
  <si>
    <t>Сумма на 2018 год</t>
  </si>
  <si>
    <t xml:space="preserve">Итого </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</si>
  <si>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2016 год и на плановый период 2017 и 2018 годов</t>
  </si>
  <si>
    <t>Осуществление внешнего муниципального финансового контроля</t>
  </si>
  <si>
    <t>Осуществление внутреннего муниципального финансового контроля в сфере бюджетных правоотношений в части осуществления последующего контроля</t>
  </si>
  <si>
    <t>Подготовка, утверждение и выдача градостроительного плана земельного участка</t>
  </si>
  <si>
    <t>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t>
  </si>
  <si>
    <t>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</si>
  <si>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Организация деятельности аварийно-спасательных служб и (или) аварийно-спасательных формирований на территории муниципального образования</t>
  </si>
  <si>
    <t>Осуществление муниципального земельного контроля за использованием земель поселения</t>
  </si>
  <si>
    <t>Осуществление муниципального жилищного контроля</t>
  </si>
  <si>
    <t>80130</t>
  </si>
  <si>
    <t>Оплата дополнительного отпуска работникам муниципальных библиотек (структурных подразделений)</t>
  </si>
  <si>
    <t>от  "25" декабря 2015 года  №20-95</t>
  </si>
  <si>
    <t>бюджетных ассигнований бюджета муниципального образования рабочий поселок Первомайский
на плановый период 2017 и 2018 годов  по разделам, подразделам, целевым статьям и видам расходов классификации расходов бюджетов Российской Федерации</t>
  </si>
  <si>
    <t>2017 год</t>
  </si>
  <si>
    <t>2018 год</t>
  </si>
  <si>
    <t>5118</t>
  </si>
  <si>
    <t>29550</t>
  </si>
  <si>
    <t>Иные Непрограммные мероприятия</t>
  </si>
  <si>
    <t>Мероприятия по проведению предварительного этапа всероссийского конкурса на звание "Самое благоустроенное городское (сельское) поселение России" по иным непрограммным мероприятиям в рамках непрограммных расходов</t>
  </si>
  <si>
    <t>80410</t>
  </si>
  <si>
    <t>Закупка товаров, работ и услуг для государственных нужд</t>
  </si>
  <si>
    <t>Закон Тульской области "О библиотечном деле"</t>
  </si>
  <si>
    <t>80110</t>
  </si>
  <si>
    <t>Приложение 8</t>
  </si>
  <si>
    <t>Ведомственная структура расходов бюджета муниципального образования рабочий поселок Первомайский Щекинского района на плановый период 2017 и 2018 годов</t>
  </si>
  <si>
    <t>з</t>
  </si>
  <si>
    <t>Муниципальная программа "Переселение граждан из аварийного жилищного фонда в муниципальном образовании рабочий поселок Первомайский Щекинского района"</t>
  </si>
  <si>
    <t>Приложение 1</t>
  </si>
  <si>
    <t xml:space="preserve"> от "__" сентября 2016 года № 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</si>
</sst>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9" formatCode="_-* #,##0_р_._-;\-* #,##0_р_._-;_-* &quot;-&quot;_р_._-;_-@_-"/>
    <numFmt numFmtId="177" formatCode="#,##0.0"/>
    <numFmt numFmtId="182" formatCode="00"/>
    <numFmt numFmtId="184" formatCode="000"/>
    <numFmt numFmtId="186" formatCode="0000"/>
    <numFmt numFmtId="187" formatCode="#,##0.0;[Red]\-#,##0.0;0.0"/>
  </numFmts>
  <fonts count="33" x14ac:knownFonts="1">
    <font>
      <sz val="10"/>
      <name val="Arial"/>
      <family val="3"/>
      <charset val="204"/>
    </font>
    <font>
      <sz val="10"/>
      <name val="Arial Cyr"/>
      <charset val="204"/>
    </font>
    <font>
      <sz val="10"/>
      <name val="Arial Cyr"/>
      <charset val="204"/>
    </font>
    <font>
      <sz val="8"/>
      <name val="Arial"/>
      <family val="3"/>
      <charset val="204"/>
    </font>
    <font>
      <sz val="10"/>
      <name val="Arial"/>
      <family val="2"/>
      <charset val="204"/>
    </font>
    <font>
      <sz val="8"/>
      <color indexed="81"/>
      <name val="Tahoma"/>
      <family val="2"/>
      <charset val="204"/>
    </font>
    <font>
      <b/>
      <sz val="8"/>
      <color indexed="81"/>
      <name val="Tahoma"/>
      <family val="2"/>
      <charset val="204"/>
    </font>
    <font>
      <sz val="8"/>
      <name val="Tahoma"/>
      <family val="2"/>
      <charset val="204"/>
    </font>
    <font>
      <sz val="10"/>
      <name val="Tahoma"/>
      <family val="2"/>
      <charset val="204"/>
    </font>
    <font>
      <b/>
      <sz val="10"/>
      <name val="Tahoma"/>
      <family val="2"/>
      <charset val="204"/>
    </font>
    <font>
      <sz val="12"/>
      <name val="Tahoma"/>
      <family val="2"/>
      <charset val="204"/>
    </font>
    <font>
      <sz val="10"/>
      <name val="Times New Roman"/>
      <family val="1"/>
      <charset val="204"/>
    </font>
    <font>
      <sz val="11"/>
      <name val="Times New Roman"/>
      <family val="1"/>
      <charset val="204"/>
    </font>
    <font>
      <b/>
      <sz val="11"/>
      <name val="Times New Roman"/>
      <family val="1"/>
      <charset val="204"/>
    </font>
    <font>
      <b/>
      <sz val="10"/>
      <name val="Times New Roman"/>
      <family val="1"/>
      <charset val="204"/>
    </font>
    <font>
      <b/>
      <sz val="14"/>
      <name val="Times New Roman"/>
      <family val="1"/>
      <charset val="204"/>
    </font>
    <font>
      <i/>
      <sz val="11"/>
      <name val="Times New Roman"/>
      <family val="1"/>
      <charset val="204"/>
    </font>
    <font>
      <b/>
      <sz val="13"/>
      <name val="Times New Roman"/>
      <family val="1"/>
      <charset val="204"/>
    </font>
    <font>
      <i/>
      <sz val="10"/>
      <name val="Times New Roman"/>
      <family val="1"/>
      <charset val="204"/>
    </font>
    <font>
      <sz val="10"/>
      <name val="Arial"/>
      <family val="2"/>
      <charset val="204"/>
    </font>
    <font>
      <sz val="12"/>
      <name val="Times New Roman"/>
      <family val="1"/>
      <charset val="204"/>
    </font>
    <font>
      <sz val="10"/>
      <name val="Arial"/>
      <family val="2"/>
      <charset val="204"/>
    </font>
    <font>
      <sz val="11"/>
      <name val="Times New Roman"/>
      <family val="1"/>
      <charset val="204"/>
    </font>
    <font>
      <b/>
      <sz val="14"/>
      <name val="Times New Roman"/>
      <family val="1"/>
      <charset val="204"/>
    </font>
    <font>
      <b/>
      <sz val="11"/>
      <name val="Times New Roman"/>
      <family val="1"/>
      <charset val="204"/>
    </font>
    <font>
      <sz val="10"/>
      <name val="Times New Roman"/>
      <family val="1"/>
      <charset val="204"/>
    </font>
    <font>
      <sz val="12"/>
      <name val="Times New Roman"/>
      <family val="1"/>
      <charset val="204"/>
    </font>
    <font>
      <b/>
      <sz val="12"/>
      <name val="Times New Roman"/>
      <family val="1"/>
      <charset val="204"/>
    </font>
    <font>
      <b/>
      <sz val="12"/>
      <name val="Times New Roman"/>
      <family val="1"/>
      <charset val="204"/>
    </font>
    <font>
      <b/>
      <sz val="11"/>
      <color theme="0"/>
      <name val="Times New Roman"/>
      <family val="1"/>
      <charset val="204"/>
    </font>
    <font>
      <sz val="11"/>
      <color theme="0"/>
      <name val="Times New Roman"/>
      <family val="1"/>
      <charset val="204"/>
    </font>
    <font>
      <b/>
      <sz val="11"/>
      <color rgb="FFFF0000"/>
      <name val="Times New Roman"/>
      <family val="1"/>
      <charset val="204"/>
    </font>
    <font>
      <sz val="11"/>
      <color rgb="FFFF000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s>
  <cellStyleXfs count="7">
    <xf numFmtId="0" fontId="0" fillId="0" borderId="0"/>
    <xf numFmtId="0" fontId="4" fillId="0" borderId="0"/>
    <xf numFmtId="0" fontId="19" fillId="0" borderId="0"/>
    <xf numFmtId="0" fontId="21" fillId="0" borderId="0"/>
    <xf numFmtId="0" fontId="1" fillId="0" borderId="0"/>
    <xf numFmtId="0" fontId="1" fillId="0" borderId="0"/>
    <xf numFmtId="169" fontId="2" fillId="0" borderId="0" applyFont="0" applyFill="0" applyBorder="0" applyAlignment="0" applyProtection="0"/>
  </cellStyleXfs>
  <cellXfs count="234">
    <xf numFmtId="0" fontId="0" fillId="0" borderId="0" xfId="0"/>
    <xf numFmtId="0" fontId="8" fillId="0" borderId="0" xfId="0" applyFont="1"/>
    <xf numFmtId="0" fontId="9" fillId="0" borderId="0" xfId="0" applyFont="1"/>
    <xf numFmtId="0" fontId="8" fillId="0" borderId="0" xfId="0" applyFont="1" applyFill="1"/>
    <xf numFmtId="177" fontId="8" fillId="0" borderId="0" xfId="0" applyNumberFormat="1" applyFont="1"/>
    <xf numFmtId="0" fontId="7" fillId="0" borderId="0" xfId="0" applyNumberFormat="1" applyFont="1" applyAlignment="1">
      <alignment horizontal="right"/>
    </xf>
    <xf numFmtId="0" fontId="10" fillId="0" borderId="0" xfId="0" applyFont="1" applyAlignment="1"/>
    <xf numFmtId="0" fontId="10" fillId="0" borderId="0" xfId="0" applyFont="1" applyFill="1" applyAlignment="1"/>
    <xf numFmtId="0" fontId="11" fillId="0" borderId="0" xfId="0" applyFont="1"/>
    <xf numFmtId="0" fontId="11" fillId="0" borderId="0" xfId="0" applyFont="1" applyAlignment="1">
      <alignment horizontal="right"/>
    </xf>
    <xf numFmtId="0" fontId="11" fillId="0" borderId="0" xfId="0" applyFont="1" applyAlignment="1">
      <alignment horizontal="center"/>
    </xf>
    <xf numFmtId="177" fontId="11" fillId="0" borderId="0" xfId="0" applyNumberFormat="1" applyFont="1" applyAlignment="1"/>
    <xf numFmtId="0" fontId="11" fillId="0" borderId="0" xfId="0" applyFont="1" applyBorder="1"/>
    <xf numFmtId="0" fontId="14" fillId="0" borderId="0" xfId="0" applyFont="1"/>
    <xf numFmtId="0" fontId="11" fillId="0" borderId="0" xfId="0" applyFont="1" applyAlignment="1">
      <alignment horizontal="justify"/>
    </xf>
    <xf numFmtId="49" fontId="11" fillId="0" borderId="0" xfId="0" applyNumberFormat="1" applyFont="1" applyAlignment="1">
      <alignment horizontal="center"/>
    </xf>
    <xf numFmtId="0" fontId="12" fillId="0" borderId="1" xfId="0" applyFont="1" applyFill="1" applyBorder="1" applyAlignment="1">
      <alignment horizontal="center" textRotation="90" wrapText="1"/>
    </xf>
    <xf numFmtId="49" fontId="12" fillId="0" borderId="1" xfId="0" applyNumberFormat="1" applyFont="1" applyFill="1" applyBorder="1" applyAlignment="1">
      <alignment horizontal="center" textRotation="90" wrapText="1"/>
    </xf>
    <xf numFmtId="177" fontId="12" fillId="0" borderId="1" xfId="0" applyNumberFormat="1" applyFont="1" applyFill="1" applyBorder="1" applyAlignment="1">
      <alignment horizontal="center" wrapText="1"/>
    </xf>
    <xf numFmtId="1" fontId="13" fillId="3" borderId="1" xfId="0" applyNumberFormat="1" applyFont="1" applyFill="1" applyBorder="1" applyAlignment="1">
      <alignment horizontal="center" vertical="center" wrapText="1"/>
    </xf>
    <xf numFmtId="1" fontId="13" fillId="3" borderId="1" xfId="0" applyNumberFormat="1" applyFont="1" applyFill="1" applyBorder="1" applyAlignment="1">
      <alignment horizontal="center" wrapText="1"/>
    </xf>
    <xf numFmtId="49" fontId="13" fillId="3" borderId="1" xfId="0" applyNumberFormat="1" applyFont="1" applyFill="1" applyBorder="1" applyAlignment="1">
      <alignment horizontal="center" wrapText="1"/>
    </xf>
    <xf numFmtId="177" fontId="13" fillId="3" borderId="1" xfId="0" applyNumberFormat="1" applyFont="1" applyFill="1" applyBorder="1" applyAlignment="1"/>
    <xf numFmtId="1" fontId="13" fillId="0" borderId="1" xfId="0" applyNumberFormat="1" applyFont="1" applyFill="1" applyBorder="1" applyAlignment="1">
      <alignment horizontal="justify" wrapText="1"/>
    </xf>
    <xf numFmtId="49" fontId="13" fillId="0" borderId="1" xfId="0" applyNumberFormat="1" applyFont="1" applyFill="1" applyBorder="1" applyAlignment="1">
      <alignment horizontal="center" wrapText="1"/>
    </xf>
    <xf numFmtId="1" fontId="13" fillId="0" borderId="1" xfId="0" applyNumberFormat="1" applyFont="1" applyFill="1" applyBorder="1" applyAlignment="1">
      <alignment horizontal="center" wrapText="1"/>
    </xf>
    <xf numFmtId="177" fontId="13" fillId="0" borderId="1" xfId="0" applyNumberFormat="1" applyFont="1" applyFill="1" applyBorder="1" applyAlignment="1"/>
    <xf numFmtId="1" fontId="12" fillId="0" borderId="1" xfId="0" applyNumberFormat="1" applyFont="1" applyFill="1" applyBorder="1" applyAlignment="1">
      <alignment horizontal="justify" wrapText="1"/>
    </xf>
    <xf numFmtId="49" fontId="12" fillId="0" borderId="1" xfId="0" applyNumberFormat="1" applyFont="1" applyFill="1" applyBorder="1" applyAlignment="1">
      <alignment horizontal="center" wrapText="1"/>
    </xf>
    <xf numFmtId="1" fontId="12" fillId="0" borderId="1" xfId="0" applyNumberFormat="1" applyFont="1" applyFill="1" applyBorder="1" applyAlignment="1">
      <alignment horizontal="center" wrapText="1"/>
    </xf>
    <xf numFmtId="177" fontId="12" fillId="0" borderId="1" xfId="0" applyNumberFormat="1" applyFont="1" applyFill="1" applyBorder="1" applyAlignment="1"/>
    <xf numFmtId="177" fontId="12" fillId="0" borderId="1" xfId="0" applyNumberFormat="1" applyFont="1" applyFill="1" applyBorder="1" applyAlignment="1">
      <alignment horizontal="right" wrapText="1"/>
    </xf>
    <xf numFmtId="1" fontId="13" fillId="3" borderId="1" xfId="0" applyNumberFormat="1" applyFont="1" applyFill="1" applyBorder="1" applyAlignment="1">
      <alignment horizontal="justify" wrapText="1"/>
    </xf>
    <xf numFmtId="177" fontId="13" fillId="3" borderId="1" xfId="0" applyNumberFormat="1" applyFont="1" applyFill="1" applyBorder="1" applyAlignment="1">
      <alignment horizontal="right" wrapText="1"/>
    </xf>
    <xf numFmtId="1" fontId="13" fillId="4" borderId="1" xfId="0" applyNumberFormat="1" applyFont="1" applyFill="1" applyBorder="1" applyAlignment="1">
      <alignment horizontal="justify" wrapText="1"/>
    </xf>
    <xf numFmtId="1" fontId="13" fillId="4" borderId="1" xfId="0" applyNumberFormat="1" applyFont="1" applyFill="1" applyBorder="1" applyAlignment="1">
      <alignment horizontal="center" wrapText="1"/>
    </xf>
    <xf numFmtId="49" fontId="13" fillId="4" borderId="1" xfId="0" applyNumberFormat="1" applyFont="1" applyFill="1" applyBorder="1" applyAlignment="1">
      <alignment horizontal="center" wrapText="1"/>
    </xf>
    <xf numFmtId="177" fontId="13" fillId="4" borderId="1" xfId="0" applyNumberFormat="1" applyFont="1" applyFill="1" applyBorder="1" applyAlignment="1">
      <alignment horizontal="right" wrapText="1"/>
    </xf>
    <xf numFmtId="1" fontId="13" fillId="4" borderId="1" xfId="4" applyNumberFormat="1" applyFont="1" applyFill="1" applyBorder="1" applyAlignment="1">
      <alignment horizontal="justify" wrapText="1"/>
    </xf>
    <xf numFmtId="49" fontId="29" fillId="4" borderId="1" xfId="0" applyNumberFormat="1" applyFont="1" applyFill="1" applyBorder="1" applyAlignment="1">
      <alignment horizontal="center" wrapText="1"/>
    </xf>
    <xf numFmtId="1" fontId="12" fillId="4" borderId="1" xfId="4" applyNumberFormat="1" applyFont="1" applyFill="1" applyBorder="1" applyAlignment="1">
      <alignment horizontal="justify" wrapText="1"/>
    </xf>
    <xf numFmtId="1" fontId="12" fillId="4" borderId="1" xfId="0" applyNumberFormat="1" applyFont="1" applyFill="1" applyBorder="1" applyAlignment="1">
      <alignment horizontal="center" wrapText="1"/>
    </xf>
    <xf numFmtId="49" fontId="12" fillId="4" borderId="1" xfId="0" applyNumberFormat="1" applyFont="1" applyFill="1" applyBorder="1" applyAlignment="1">
      <alignment horizontal="center" wrapText="1"/>
    </xf>
    <xf numFmtId="177" fontId="12" fillId="4" borderId="1" xfId="0" applyNumberFormat="1" applyFont="1" applyFill="1" applyBorder="1" applyAlignment="1">
      <alignment horizontal="right" wrapText="1"/>
    </xf>
    <xf numFmtId="0" fontId="12" fillId="4" borderId="1" xfId="1" applyNumberFormat="1" applyFont="1" applyFill="1" applyBorder="1" applyAlignment="1" applyProtection="1">
      <alignment horizontal="justify" wrapText="1"/>
      <protection hidden="1"/>
    </xf>
    <xf numFmtId="0" fontId="13" fillId="4" borderId="1" xfId="1" applyNumberFormat="1" applyFont="1" applyFill="1" applyBorder="1" applyAlignment="1" applyProtection="1">
      <alignment horizontal="justify" wrapText="1"/>
      <protection hidden="1"/>
    </xf>
    <xf numFmtId="0" fontId="13" fillId="3" borderId="1" xfId="1" applyNumberFormat="1" applyFont="1" applyFill="1" applyBorder="1" applyAlignment="1" applyProtection="1">
      <alignment horizontal="justify" wrapText="1"/>
      <protection hidden="1"/>
    </xf>
    <xf numFmtId="0" fontId="12" fillId="0" borderId="1" xfId="1" applyNumberFormat="1" applyFont="1" applyFill="1" applyBorder="1" applyAlignment="1" applyProtection="1">
      <alignment horizontal="justify" wrapText="1"/>
      <protection hidden="1"/>
    </xf>
    <xf numFmtId="1" fontId="12" fillId="4" borderId="1" xfId="0" applyNumberFormat="1" applyFont="1" applyFill="1" applyBorder="1" applyAlignment="1">
      <alignment horizontal="justify" wrapText="1"/>
    </xf>
    <xf numFmtId="1" fontId="30" fillId="4" borderId="1" xfId="0" applyNumberFormat="1" applyFont="1" applyFill="1" applyBorder="1" applyAlignment="1">
      <alignment horizontal="center" wrapText="1"/>
    </xf>
    <xf numFmtId="49" fontId="30" fillId="4" borderId="1" xfId="0" applyNumberFormat="1" applyFont="1" applyFill="1" applyBorder="1" applyAlignment="1">
      <alignment horizontal="center" wrapText="1"/>
    </xf>
    <xf numFmtId="177" fontId="12" fillId="4" borderId="1" xfId="0" applyNumberFormat="1" applyFont="1" applyFill="1" applyBorder="1" applyAlignment="1"/>
    <xf numFmtId="177" fontId="12" fillId="0" borderId="1" xfId="0" applyNumberFormat="1" applyFont="1" applyBorder="1" applyAlignment="1"/>
    <xf numFmtId="49" fontId="12" fillId="3" borderId="1" xfId="0" applyNumberFormat="1" applyFont="1" applyFill="1" applyBorder="1" applyAlignment="1">
      <alignment horizontal="center" wrapText="1"/>
    </xf>
    <xf numFmtId="1" fontId="12" fillId="3" borderId="1" xfId="0" applyNumberFormat="1" applyFont="1" applyFill="1" applyBorder="1" applyAlignment="1">
      <alignment horizontal="center" wrapText="1"/>
    </xf>
    <xf numFmtId="177" fontId="13" fillId="0" borderId="1" xfId="0" applyNumberFormat="1" applyFont="1" applyFill="1" applyBorder="1" applyAlignment="1">
      <alignment horizontal="right" wrapText="1"/>
    </xf>
    <xf numFmtId="1" fontId="29" fillId="0" borderId="1" xfId="0" applyNumberFormat="1" applyFont="1" applyFill="1" applyBorder="1" applyAlignment="1">
      <alignment horizontal="center" wrapText="1"/>
    </xf>
    <xf numFmtId="49" fontId="29" fillId="0" borderId="1" xfId="0" applyNumberFormat="1" applyFont="1" applyFill="1" applyBorder="1" applyAlignment="1">
      <alignment horizontal="center" wrapText="1"/>
    </xf>
    <xf numFmtId="0" fontId="12" fillId="4" borderId="1" xfId="1" applyNumberFormat="1" applyFont="1" applyFill="1" applyBorder="1" applyAlignment="1" applyProtection="1">
      <alignment horizontal="right" wrapText="1"/>
      <protection hidden="1"/>
    </xf>
    <xf numFmtId="0" fontId="13" fillId="3" borderId="1" xfId="0" applyFont="1" applyFill="1" applyBorder="1" applyAlignment="1">
      <alignment horizontal="justify" wrapText="1"/>
    </xf>
    <xf numFmtId="0" fontId="13" fillId="0" borderId="1" xfId="1" applyNumberFormat="1" applyFont="1" applyFill="1" applyBorder="1" applyAlignment="1" applyProtection="1">
      <alignment horizontal="justify" wrapText="1"/>
      <protection hidden="1"/>
    </xf>
    <xf numFmtId="0" fontId="12" fillId="3" borderId="1" xfId="0" applyFont="1" applyFill="1" applyBorder="1"/>
    <xf numFmtId="0" fontId="12" fillId="4" borderId="1" xfId="0" applyFont="1" applyFill="1" applyBorder="1"/>
    <xf numFmtId="0" fontId="12" fillId="0" borderId="1" xfId="1" applyNumberFormat="1" applyFont="1" applyFill="1" applyBorder="1" applyAlignment="1" applyProtection="1">
      <alignment horizontal="left" wrapText="1"/>
      <protection hidden="1"/>
    </xf>
    <xf numFmtId="1" fontId="12" fillId="0" borderId="1" xfId="0" applyNumberFormat="1" applyFont="1" applyFill="1" applyBorder="1" applyAlignment="1">
      <alignment horizontal="left" wrapText="1"/>
    </xf>
    <xf numFmtId="2" fontId="12" fillId="0" borderId="1" xfId="0" applyNumberFormat="1" applyFont="1" applyFill="1" applyBorder="1" applyAlignment="1">
      <alignment horizontal="right" vertical="center" wrapText="1"/>
    </xf>
    <xf numFmtId="0" fontId="12" fillId="0" borderId="2" xfId="0" applyFont="1" applyFill="1" applyBorder="1"/>
    <xf numFmtId="0" fontId="12" fillId="0" borderId="3" xfId="0" applyFont="1" applyBorder="1" applyAlignment="1">
      <alignment horizontal="justify"/>
    </xf>
    <xf numFmtId="0" fontId="12" fillId="0" borderId="3" xfId="0" applyFont="1" applyBorder="1" applyAlignment="1">
      <alignment horizontal="center"/>
    </xf>
    <xf numFmtId="49" fontId="12" fillId="0" borderId="3" xfId="0" applyNumberFormat="1" applyFont="1" applyBorder="1" applyAlignment="1">
      <alignment horizontal="center"/>
    </xf>
    <xf numFmtId="177" fontId="13" fillId="0" borderId="4" xfId="0" applyNumberFormat="1" applyFont="1" applyBorder="1" applyAlignment="1"/>
    <xf numFmtId="0" fontId="13" fillId="0" borderId="1" xfId="0" applyFont="1" applyFill="1" applyBorder="1" applyAlignment="1">
      <alignment horizontal="center" vertical="center" textRotation="90" wrapText="1"/>
    </xf>
    <xf numFmtId="177"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2" fontId="13" fillId="0" borderId="1" xfId="0" applyNumberFormat="1" applyFont="1" applyFill="1" applyBorder="1" applyAlignment="1">
      <alignment horizontal="right" vertical="center" wrapText="1"/>
    </xf>
    <xf numFmtId="0" fontId="12" fillId="0" borderId="0" xfId="0" applyFont="1" applyFill="1"/>
    <xf numFmtId="0" fontId="12" fillId="0" borderId="0" xfId="0" applyFont="1"/>
    <xf numFmtId="0" fontId="12" fillId="0" borderId="0" xfId="0" applyFont="1" applyAlignment="1">
      <alignment horizontal="center"/>
    </xf>
    <xf numFmtId="49" fontId="12" fillId="0" borderId="0" xfId="0" applyNumberFormat="1" applyFont="1" applyAlignment="1">
      <alignment horizontal="center"/>
    </xf>
    <xf numFmtId="0" fontId="12" fillId="0" borderId="0" xfId="0" applyFont="1" applyAlignment="1">
      <alignment horizontal="right"/>
    </xf>
    <xf numFmtId="0" fontId="12" fillId="0" borderId="1" xfId="0" applyFont="1" applyFill="1" applyBorder="1" applyAlignment="1">
      <alignment horizontal="center" vertical="center" textRotation="90" wrapText="1"/>
    </xf>
    <xf numFmtId="0" fontId="12" fillId="0"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1" fontId="13" fillId="3" borderId="1" xfId="0" applyNumberFormat="1" applyFont="1" applyFill="1" applyBorder="1" applyAlignment="1">
      <alignment horizontal="left" vertical="center" wrapText="1"/>
    </xf>
    <xf numFmtId="0" fontId="12" fillId="4" borderId="0" xfId="0" applyFont="1" applyFill="1"/>
    <xf numFmtId="177" fontId="12" fillId="0" borderId="0" xfId="0" applyNumberFormat="1" applyFont="1"/>
    <xf numFmtId="177" fontId="12" fillId="3" borderId="1" xfId="0" applyNumberFormat="1" applyFont="1" applyFill="1" applyBorder="1" applyAlignment="1">
      <alignment horizontal="right" wrapText="1"/>
    </xf>
    <xf numFmtId="0" fontId="13" fillId="4" borderId="1" xfId="0" applyFont="1" applyFill="1" applyBorder="1"/>
    <xf numFmtId="49" fontId="13" fillId="0" borderId="1" xfId="0" applyNumberFormat="1" applyFont="1" applyFill="1" applyBorder="1" applyAlignment="1">
      <alignment horizontal="right" vertical="center" wrapText="1"/>
    </xf>
    <xf numFmtId="1" fontId="13" fillId="0" borderId="1" xfId="5" applyNumberFormat="1" applyFont="1" applyFill="1" applyBorder="1" applyAlignment="1">
      <alignment horizontal="justify" wrapText="1"/>
    </xf>
    <xf numFmtId="0" fontId="12" fillId="0" borderId="1" xfId="0" applyFont="1" applyFill="1" applyBorder="1"/>
    <xf numFmtId="1" fontId="30" fillId="3" borderId="1" xfId="0" applyNumberFormat="1" applyFont="1" applyFill="1" applyBorder="1" applyAlignment="1">
      <alignment horizontal="center" wrapText="1"/>
    </xf>
    <xf numFmtId="49" fontId="30" fillId="3" borderId="1" xfId="0" applyNumberFormat="1" applyFont="1" applyFill="1" applyBorder="1" applyAlignment="1">
      <alignment horizontal="center" wrapText="1"/>
    </xf>
    <xf numFmtId="0" fontId="12" fillId="0" borderId="0" xfId="0" applyFont="1" applyAlignment="1">
      <alignment horizontal="justify"/>
    </xf>
    <xf numFmtId="0" fontId="12" fillId="0" borderId="5" xfId="0" applyFont="1" applyBorder="1" applyAlignment="1">
      <alignment horizontal="center"/>
    </xf>
    <xf numFmtId="177" fontId="12" fillId="0" borderId="6" xfId="0" applyNumberFormat="1" applyFont="1" applyBorder="1" applyAlignment="1"/>
    <xf numFmtId="0" fontId="12" fillId="0" borderId="7" xfId="0" applyFont="1" applyBorder="1" applyAlignment="1">
      <alignment horizontal="center"/>
    </xf>
    <xf numFmtId="177" fontId="12" fillId="0" borderId="8" xfId="0" applyNumberFormat="1" applyFont="1" applyBorder="1" applyAlignment="1"/>
    <xf numFmtId="0" fontId="12" fillId="0" borderId="9" xfId="0" applyFont="1" applyBorder="1" applyAlignment="1">
      <alignment horizontal="center"/>
    </xf>
    <xf numFmtId="0" fontId="12" fillId="0" borderId="0" xfId="0" applyFont="1" applyBorder="1" applyAlignment="1">
      <alignment horizontal="center"/>
    </xf>
    <xf numFmtId="0" fontId="12" fillId="0" borderId="1" xfId="0" applyFont="1" applyBorder="1" applyAlignment="1">
      <alignment horizontal="center"/>
    </xf>
    <xf numFmtId="49" fontId="8" fillId="0" borderId="0" xfId="0" applyNumberFormat="1" applyFont="1" applyFill="1"/>
    <xf numFmtId="49" fontId="10" fillId="0" borderId="0" xfId="0" applyNumberFormat="1" applyFont="1" applyFill="1" applyAlignment="1"/>
    <xf numFmtId="0" fontId="12" fillId="0" borderId="0" xfId="0" applyFont="1" applyFill="1" applyBorder="1" applyAlignment="1">
      <alignment vertical="center" wrapText="1"/>
    </xf>
    <xf numFmtId="49" fontId="12" fillId="0" borderId="0" xfId="0" applyNumberFormat="1" applyFont="1" applyFill="1" applyBorder="1" applyAlignment="1">
      <alignment vertical="center" wrapText="1"/>
    </xf>
    <xf numFmtId="0" fontId="12" fillId="3" borderId="1" xfId="0" applyFont="1" applyFill="1" applyBorder="1" applyAlignment="1"/>
    <xf numFmtId="177" fontId="13" fillId="0" borderId="4" xfId="0" applyNumberFormat="1" applyFont="1" applyBorder="1"/>
    <xf numFmtId="0" fontId="13" fillId="0" borderId="0" xfId="0" applyFont="1" applyFill="1" applyBorder="1" applyAlignment="1">
      <alignment vertical="center" wrapText="1"/>
    </xf>
    <xf numFmtId="0" fontId="9" fillId="0" borderId="0" xfId="0" applyFont="1" applyAlignment="1"/>
    <xf numFmtId="0" fontId="13" fillId="3" borderId="1" xfId="0" applyFont="1" applyFill="1" applyBorder="1" applyAlignment="1"/>
    <xf numFmtId="177" fontId="13" fillId="3" borderId="1" xfId="0" applyNumberFormat="1" applyFont="1" applyFill="1" applyBorder="1"/>
    <xf numFmtId="0" fontId="13" fillId="0" borderId="1" xfId="0" applyFont="1" applyBorder="1" applyAlignment="1"/>
    <xf numFmtId="0" fontId="12" fillId="0" borderId="0" xfId="0" applyNumberFormat="1" applyFont="1" applyAlignment="1"/>
    <xf numFmtId="0" fontId="12" fillId="0" borderId="0" xfId="0" applyNumberFormat="1" applyFont="1" applyAlignment="1">
      <alignment horizontal="right"/>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vertical="center" wrapText="1"/>
      <protection locked="0"/>
    </xf>
    <xf numFmtId="177" fontId="12" fillId="0" borderId="1" xfId="0" applyNumberFormat="1" applyFont="1" applyBorder="1"/>
    <xf numFmtId="49" fontId="13" fillId="2" borderId="1" xfId="0" applyNumberFormat="1" applyFont="1" applyFill="1" applyBorder="1" applyAlignment="1">
      <alignment horizontal="center"/>
    </xf>
    <xf numFmtId="0" fontId="13" fillId="2" borderId="1" xfId="0" applyFont="1" applyFill="1" applyBorder="1" applyAlignment="1">
      <alignment horizontal="left" wrapText="1"/>
    </xf>
    <xf numFmtId="177" fontId="13" fillId="2" borderId="1" xfId="6" applyNumberFormat="1" applyFont="1" applyFill="1" applyBorder="1" applyAlignment="1"/>
    <xf numFmtId="0" fontId="12" fillId="0" borderId="1" xfId="0" applyFont="1" applyFill="1" applyBorder="1" applyAlignment="1" applyProtection="1">
      <alignment vertical="center" wrapText="1"/>
      <protection locked="0"/>
    </xf>
    <xf numFmtId="177" fontId="12" fillId="0" borderId="1" xfId="0" applyNumberFormat="1" applyFont="1" applyFill="1" applyBorder="1" applyAlignment="1" applyProtection="1">
      <alignment vertical="center" wrapText="1"/>
      <protection locked="0"/>
    </xf>
    <xf numFmtId="49" fontId="12" fillId="2" borderId="1" xfId="0" applyNumberFormat="1" applyFont="1" applyFill="1" applyBorder="1" applyAlignment="1">
      <alignment horizontal="center"/>
    </xf>
    <xf numFmtId="0" fontId="12" fillId="2" borderId="1" xfId="0" applyFont="1" applyFill="1" applyBorder="1" applyAlignment="1">
      <alignment horizontal="left" wrapText="1"/>
    </xf>
    <xf numFmtId="177" fontId="12" fillId="2" borderId="1" xfId="6" applyNumberFormat="1" applyFont="1" applyFill="1" applyBorder="1" applyAlignment="1"/>
    <xf numFmtId="0" fontId="16" fillId="2" borderId="1" xfId="0" applyFont="1" applyFill="1" applyBorder="1" applyAlignment="1">
      <alignment horizontal="left" wrapText="1"/>
    </xf>
    <xf numFmtId="177" fontId="16" fillId="2" borderId="1" xfId="6" applyNumberFormat="1" applyFont="1" applyFill="1" applyBorder="1" applyAlignment="1"/>
    <xf numFmtId="177" fontId="13" fillId="0" borderId="1" xfId="0" applyNumberFormat="1" applyFont="1" applyFill="1" applyBorder="1" applyAlignment="1" applyProtection="1">
      <alignment vertical="center" wrapText="1"/>
      <protection locked="0"/>
    </xf>
    <xf numFmtId="0" fontId="12" fillId="4" borderId="1" xfId="0" applyFont="1" applyFill="1" applyBorder="1" applyAlignment="1">
      <alignment horizontal="center"/>
    </xf>
    <xf numFmtId="177" fontId="11" fillId="0" borderId="0" xfId="0" applyNumberFormat="1" applyFont="1" applyFill="1" applyAlignment="1">
      <alignment horizontal="right"/>
    </xf>
    <xf numFmtId="0" fontId="13" fillId="0" borderId="1" xfId="0" applyFont="1" applyFill="1" applyBorder="1"/>
    <xf numFmtId="1" fontId="12" fillId="3" borderId="1" xfId="0" applyNumberFormat="1" applyFont="1" applyFill="1" applyBorder="1" applyAlignment="1">
      <alignment horizontal="justify" wrapText="1"/>
    </xf>
    <xf numFmtId="177" fontId="12" fillId="0" borderId="8" xfId="0" applyNumberFormat="1" applyFont="1" applyFill="1" applyBorder="1" applyAlignment="1"/>
    <xf numFmtId="177" fontId="12" fillId="0" borderId="10" xfId="0" applyNumberFormat="1" applyFont="1" applyFill="1" applyBorder="1" applyAlignment="1"/>
    <xf numFmtId="177" fontId="13" fillId="0" borderId="4" xfId="0" applyNumberFormat="1" applyFont="1" applyFill="1" applyBorder="1" applyAlignment="1"/>
    <xf numFmtId="177" fontId="12" fillId="0" borderId="0" xfId="0" applyNumberFormat="1" applyFont="1" applyFill="1" applyAlignment="1"/>
    <xf numFmtId="0" fontId="18" fillId="0" borderId="0" xfId="0" applyFont="1"/>
    <xf numFmtId="49" fontId="12" fillId="0" borderId="1" xfId="1" applyNumberFormat="1" applyFont="1" applyFill="1" applyBorder="1" applyAlignment="1" applyProtection="1">
      <alignment horizontal="justify" wrapText="1"/>
      <protection hidden="1"/>
    </xf>
    <xf numFmtId="0" fontId="13" fillId="4" borderId="1" xfId="0" applyFont="1" applyFill="1" applyBorder="1" applyAlignment="1">
      <alignment horizontal="center"/>
    </xf>
    <xf numFmtId="49" fontId="13" fillId="0" borderId="1" xfId="0" applyNumberFormat="1" applyFont="1" applyFill="1" applyBorder="1" applyAlignment="1">
      <alignment horizontal="center" vertical="center" textRotation="90" wrapText="1"/>
    </xf>
    <xf numFmtId="177" fontId="11" fillId="0" borderId="0" xfId="0" applyNumberFormat="1" applyFont="1" applyBorder="1" applyAlignment="1"/>
    <xf numFmtId="49" fontId="11" fillId="0" borderId="0" xfId="0" applyNumberFormat="1" applyFont="1" applyBorder="1" applyAlignment="1"/>
    <xf numFmtId="49" fontId="11" fillId="0" borderId="0" xfId="0" applyNumberFormat="1" applyFont="1"/>
    <xf numFmtId="0" fontId="13" fillId="0" borderId="1" xfId="0" applyFont="1" applyFill="1" applyBorder="1" applyAlignment="1"/>
    <xf numFmtId="49" fontId="13" fillId="3" borderId="1" xfId="0" applyNumberFormat="1" applyFont="1" applyFill="1" applyBorder="1" applyAlignment="1"/>
    <xf numFmtId="49" fontId="13" fillId="0" borderId="1" xfId="0" applyNumberFormat="1" applyFont="1" applyBorder="1" applyAlignment="1"/>
    <xf numFmtId="49" fontId="31" fillId="0" borderId="1" xfId="0" applyNumberFormat="1" applyFont="1" applyFill="1" applyBorder="1" applyAlignment="1"/>
    <xf numFmtId="49" fontId="13" fillId="0" borderId="1" xfId="0" applyNumberFormat="1" applyFont="1" applyFill="1" applyBorder="1" applyAlignment="1"/>
    <xf numFmtId="0" fontId="11" fillId="0" borderId="0" xfId="0" applyFont="1" applyFill="1"/>
    <xf numFmtId="1" fontId="29" fillId="4" borderId="1" xfId="0" applyNumberFormat="1" applyFont="1" applyFill="1" applyBorder="1" applyAlignment="1">
      <alignment horizontal="center" wrapText="1"/>
    </xf>
    <xf numFmtId="0" fontId="12" fillId="0" borderId="2" xfId="0" applyFont="1" applyBorder="1" applyAlignment="1">
      <alignment horizontal="justify"/>
    </xf>
    <xf numFmtId="0" fontId="20" fillId="0" borderId="1" xfId="0" applyFont="1" applyBorder="1" applyAlignment="1">
      <alignment horizontal="center"/>
    </xf>
    <xf numFmtId="0" fontId="21" fillId="0" borderId="0" xfId="3"/>
    <xf numFmtId="0" fontId="12" fillId="0" borderId="0" xfId="3" applyFont="1" applyAlignment="1"/>
    <xf numFmtId="0" fontId="22" fillId="0" borderId="0" xfId="3" applyNumberFormat="1" applyFont="1" applyFill="1" applyAlignment="1" applyProtection="1">
      <alignment vertical="center"/>
      <protection hidden="1"/>
    </xf>
    <xf numFmtId="0" fontId="21" fillId="0" borderId="0" xfId="3" applyProtection="1">
      <protection hidden="1"/>
    </xf>
    <xf numFmtId="0" fontId="23" fillId="0" borderId="0" xfId="3" applyNumberFormat="1" applyFont="1" applyFill="1" applyAlignment="1" applyProtection="1">
      <alignment horizontal="center" vertical="center" wrapText="1"/>
      <protection hidden="1"/>
    </xf>
    <xf numFmtId="0" fontId="24" fillId="0" borderId="0" xfId="3" applyNumberFormat="1" applyFont="1" applyFill="1" applyAlignment="1" applyProtection="1">
      <alignment horizontal="center" vertical="center" wrapText="1"/>
      <protection hidden="1"/>
    </xf>
    <xf numFmtId="0" fontId="23" fillId="0" borderId="11" xfId="3" applyNumberFormat="1" applyFont="1" applyFill="1" applyBorder="1" applyAlignment="1" applyProtection="1">
      <alignment horizontal="center" vertical="center" wrapText="1"/>
      <protection hidden="1"/>
    </xf>
    <xf numFmtId="0" fontId="26" fillId="0" borderId="1" xfId="3" applyNumberFormat="1" applyFont="1" applyFill="1" applyBorder="1" applyAlignment="1" applyProtection="1">
      <alignment horizontal="center" vertical="top" wrapText="1"/>
      <protection hidden="1"/>
    </xf>
    <xf numFmtId="0" fontId="26" fillId="0" borderId="1" xfId="3" applyNumberFormat="1" applyFont="1" applyFill="1" applyBorder="1" applyAlignment="1" applyProtection="1">
      <alignment horizontal="center" vertical="top"/>
      <protection hidden="1"/>
    </xf>
    <xf numFmtId="49" fontId="20" fillId="0" borderId="1" xfId="0" applyNumberFormat="1" applyFont="1" applyFill="1" applyBorder="1" applyAlignment="1">
      <alignment horizontal="center" textRotation="90" wrapText="1"/>
    </xf>
    <xf numFmtId="0" fontId="20" fillId="0" borderId="1" xfId="0" applyFont="1" applyFill="1" applyBorder="1" applyAlignment="1">
      <alignment horizontal="center" textRotation="90" wrapText="1"/>
    </xf>
    <xf numFmtId="0" fontId="21" fillId="0" borderId="0" xfId="3" applyAlignment="1" applyProtection="1">
      <alignment vertical="top"/>
      <protection hidden="1"/>
    </xf>
    <xf numFmtId="0" fontId="21" fillId="0" borderId="0" xfId="3" applyNumberFormat="1" applyFont="1" applyFill="1" applyAlignment="1" applyProtection="1">
      <alignment vertical="top"/>
      <protection hidden="1"/>
    </xf>
    <xf numFmtId="0" fontId="21" fillId="0" borderId="0" xfId="3" applyAlignment="1">
      <alignment vertical="top"/>
    </xf>
    <xf numFmtId="1" fontId="27" fillId="0" borderId="1" xfId="3" applyNumberFormat="1" applyFont="1" applyFill="1" applyBorder="1" applyAlignment="1" applyProtection="1">
      <alignment horizontal="center" vertical="center"/>
      <protection hidden="1"/>
    </xf>
    <xf numFmtId="182" fontId="28" fillId="0" borderId="1" xfId="3" applyNumberFormat="1" applyFont="1" applyFill="1" applyBorder="1" applyAlignment="1" applyProtection="1">
      <alignment horizontal="left" vertical="center" wrapText="1"/>
      <protection hidden="1"/>
    </xf>
    <xf numFmtId="182" fontId="27" fillId="0" borderId="1" xfId="3" applyNumberFormat="1" applyFont="1" applyFill="1" applyBorder="1" applyAlignment="1" applyProtection="1">
      <alignment horizontal="center" vertical="center"/>
      <protection hidden="1"/>
    </xf>
    <xf numFmtId="182" fontId="27" fillId="0" borderId="1" xfId="3" applyNumberFormat="1" applyFont="1" applyFill="1" applyBorder="1" applyAlignment="1" applyProtection="1">
      <alignment horizontal="right" vertical="center"/>
      <protection hidden="1"/>
    </xf>
    <xf numFmtId="186" fontId="27" fillId="0" borderId="1" xfId="3" applyNumberFormat="1" applyFont="1" applyFill="1" applyBorder="1" applyAlignment="1" applyProtection="1">
      <alignment horizontal="left" vertical="center"/>
      <protection hidden="1"/>
    </xf>
    <xf numFmtId="184" fontId="27" fillId="0" borderId="1" xfId="3" applyNumberFormat="1" applyFont="1" applyFill="1" applyBorder="1" applyAlignment="1" applyProtection="1">
      <alignment horizontal="center" vertical="center"/>
      <protection hidden="1"/>
    </xf>
    <xf numFmtId="187" fontId="27" fillId="0" borderId="1" xfId="3" applyNumberFormat="1" applyFont="1" applyFill="1" applyBorder="1" applyAlignment="1" applyProtection="1">
      <alignment horizontal="right" vertical="center"/>
      <protection hidden="1"/>
    </xf>
    <xf numFmtId="0" fontId="21" fillId="0" borderId="0" xfId="3" applyNumberFormat="1" applyFont="1" applyFill="1" applyAlignment="1" applyProtection="1">
      <protection hidden="1"/>
    </xf>
    <xf numFmtId="182" fontId="20" fillId="0" borderId="1" xfId="3" applyNumberFormat="1" applyFont="1" applyFill="1" applyBorder="1" applyAlignment="1" applyProtection="1">
      <alignment horizontal="center" vertical="center"/>
      <protection hidden="1"/>
    </xf>
    <xf numFmtId="1" fontId="20" fillId="0" borderId="1" xfId="0" applyNumberFormat="1" applyFont="1" applyFill="1" applyBorder="1" applyAlignment="1">
      <alignment horizontal="justify" wrapText="1"/>
    </xf>
    <xf numFmtId="49" fontId="20" fillId="0" borderId="1" xfId="0" applyNumberFormat="1" applyFont="1" applyFill="1" applyBorder="1" applyAlignment="1">
      <alignment horizontal="center" wrapText="1"/>
    </xf>
    <xf numFmtId="1" fontId="20" fillId="0" borderId="1" xfId="0" applyNumberFormat="1" applyFont="1" applyFill="1" applyBorder="1" applyAlignment="1">
      <alignment horizontal="center" wrapText="1"/>
    </xf>
    <xf numFmtId="187" fontId="20" fillId="0" borderId="1" xfId="3" applyNumberFormat="1" applyFont="1" applyFill="1" applyBorder="1" applyAlignment="1" applyProtection="1">
      <alignment horizontal="right" vertical="center"/>
      <protection hidden="1"/>
    </xf>
    <xf numFmtId="0" fontId="4" fillId="0" borderId="0" xfId="3" applyNumberFormat="1" applyFont="1" applyFill="1" applyAlignment="1" applyProtection="1">
      <protection hidden="1"/>
    </xf>
    <xf numFmtId="0" fontId="4" fillId="0" borderId="0" xfId="3" applyFont="1" applyProtection="1">
      <protection hidden="1"/>
    </xf>
    <xf numFmtId="0" fontId="4" fillId="0" borderId="0" xfId="3" applyFont="1"/>
    <xf numFmtId="182" fontId="26" fillId="0" borderId="1" xfId="3" applyNumberFormat="1" applyFont="1" applyFill="1" applyBorder="1" applyAlignment="1" applyProtection="1">
      <alignment horizontal="center" vertical="center"/>
      <protection hidden="1"/>
    </xf>
    <xf numFmtId="0" fontId="20" fillId="0" borderId="1" xfId="1" applyNumberFormat="1" applyFont="1" applyFill="1" applyBorder="1" applyAlignment="1" applyProtection="1">
      <alignment horizontal="justify" wrapText="1"/>
      <protection hidden="1"/>
    </xf>
    <xf numFmtId="182" fontId="20" fillId="0" borderId="1" xfId="3" applyNumberFormat="1" applyFont="1" applyFill="1" applyBorder="1" applyAlignment="1" applyProtection="1">
      <alignment horizontal="right" vertical="center"/>
      <protection hidden="1"/>
    </xf>
    <xf numFmtId="1" fontId="20" fillId="0" borderId="1" xfId="3" applyNumberFormat="1" applyFont="1" applyFill="1" applyBorder="1" applyAlignment="1" applyProtection="1">
      <alignment horizontal="center" vertical="center"/>
      <protection hidden="1"/>
    </xf>
    <xf numFmtId="186" fontId="20" fillId="0" borderId="1" xfId="3" applyNumberFormat="1" applyFont="1" applyFill="1" applyBorder="1" applyAlignment="1" applyProtection="1">
      <alignment horizontal="left" vertical="center"/>
      <protection hidden="1"/>
    </xf>
    <xf numFmtId="184" fontId="20" fillId="0" borderId="1" xfId="3" applyNumberFormat="1" applyFont="1" applyFill="1" applyBorder="1" applyAlignment="1" applyProtection="1">
      <alignment horizontal="center" vertical="center"/>
      <protection hidden="1"/>
    </xf>
    <xf numFmtId="49" fontId="20" fillId="4" borderId="1" xfId="0" applyNumberFormat="1" applyFont="1" applyFill="1" applyBorder="1" applyAlignment="1">
      <alignment horizontal="center" wrapText="1"/>
    </xf>
    <xf numFmtId="182" fontId="13" fillId="0" borderId="1" xfId="3" applyNumberFormat="1" applyFont="1" applyFill="1" applyBorder="1" applyAlignment="1" applyProtection="1">
      <alignment horizontal="center" vertical="center"/>
      <protection hidden="1"/>
    </xf>
    <xf numFmtId="49" fontId="28" fillId="0" borderId="1" xfId="3" applyNumberFormat="1" applyFont="1" applyFill="1" applyBorder="1" applyAlignment="1" applyProtection="1">
      <alignment horizontal="left" vertical="center"/>
      <protection hidden="1"/>
    </xf>
    <xf numFmtId="182" fontId="28" fillId="0" borderId="1" xfId="3" applyNumberFormat="1" applyFont="1" applyFill="1" applyBorder="1" applyAlignment="1" applyProtection="1">
      <alignment horizontal="center" vertical="center"/>
      <protection hidden="1"/>
    </xf>
    <xf numFmtId="1" fontId="28" fillId="0" borderId="1" xfId="3" applyNumberFormat="1" applyFont="1" applyFill="1" applyBorder="1" applyAlignment="1" applyProtection="1">
      <alignment horizontal="center" vertical="center"/>
      <protection hidden="1"/>
    </xf>
    <xf numFmtId="186" fontId="28" fillId="0" borderId="1" xfId="3" applyNumberFormat="1" applyFont="1" applyFill="1" applyBorder="1" applyAlignment="1" applyProtection="1">
      <alignment horizontal="center" vertical="center"/>
      <protection hidden="1"/>
    </xf>
    <xf numFmtId="184" fontId="28" fillId="0" borderId="1" xfId="3" applyNumberFormat="1" applyFont="1" applyFill="1" applyBorder="1" applyAlignment="1" applyProtection="1">
      <alignment horizontal="center" vertical="center"/>
      <protection hidden="1"/>
    </xf>
    <xf numFmtId="187" fontId="28" fillId="0" borderId="1" xfId="3" applyNumberFormat="1" applyFont="1" applyFill="1" applyBorder="1" applyAlignment="1" applyProtection="1">
      <alignment horizontal="right" vertical="center"/>
      <protection hidden="1"/>
    </xf>
    <xf numFmtId="0" fontId="27" fillId="0" borderId="0" xfId="3" applyNumberFormat="1" applyFont="1" applyFill="1" applyAlignment="1" applyProtection="1">
      <protection hidden="1"/>
    </xf>
    <xf numFmtId="0" fontId="27" fillId="0" borderId="0" xfId="3" applyNumberFormat="1" applyFont="1" applyFill="1" applyAlignment="1" applyProtection="1">
      <alignment horizontal="right"/>
      <protection hidden="1"/>
    </xf>
    <xf numFmtId="0" fontId="11" fillId="0" borderId="0" xfId="0" applyFont="1" applyAlignment="1"/>
    <xf numFmtId="0" fontId="11" fillId="0" borderId="0" xfId="0" applyFont="1" applyAlignment="1">
      <alignment wrapText="1"/>
    </xf>
    <xf numFmtId="0" fontId="20" fillId="0" borderId="1" xfId="0" applyFont="1" applyBorder="1"/>
    <xf numFmtId="0" fontId="28" fillId="0" borderId="1" xfId="0" applyFont="1" applyBorder="1" applyAlignment="1">
      <alignment horizontal="center" vertical="center" wrapText="1"/>
    </xf>
    <xf numFmtId="0" fontId="28" fillId="0" borderId="1" xfId="0" applyFont="1" applyBorder="1" applyAlignment="1">
      <alignment horizontal="center" wrapText="1"/>
    </xf>
    <xf numFmtId="177" fontId="20" fillId="0" borderId="1" xfId="0" applyNumberFormat="1" applyFont="1" applyBorder="1" applyAlignment="1">
      <alignment horizontal="center"/>
    </xf>
    <xf numFmtId="0" fontId="28" fillId="0" borderId="1" xfId="4" applyFont="1" applyFill="1" applyBorder="1" applyAlignment="1">
      <alignment horizontal="left" wrapText="1"/>
    </xf>
    <xf numFmtId="177" fontId="28" fillId="0" borderId="1" xfId="0" applyNumberFormat="1" applyFont="1" applyBorder="1" applyAlignment="1">
      <alignment horizontal="center"/>
    </xf>
    <xf numFmtId="0" fontId="20" fillId="0" borderId="0" xfId="0" applyFont="1" applyAlignment="1">
      <alignment horizontal="right"/>
    </xf>
    <xf numFmtId="0" fontId="20" fillId="0" borderId="0" xfId="0" applyFont="1" applyAlignment="1">
      <alignment horizontal="center"/>
    </xf>
    <xf numFmtId="0" fontId="20" fillId="0" borderId="0" xfId="0" applyFont="1"/>
    <xf numFmtId="0" fontId="20" fillId="0" borderId="1" xfId="0" applyFont="1" applyBorder="1" applyAlignment="1">
      <alignment horizontal="justify" wrapText="1"/>
    </xf>
    <xf numFmtId="0" fontId="13" fillId="0" borderId="12" xfId="0" applyFont="1" applyBorder="1" applyAlignment="1">
      <alignment horizontal="right"/>
    </xf>
    <xf numFmtId="177" fontId="11" fillId="0" borderId="11" xfId="0" applyNumberFormat="1" applyFont="1" applyBorder="1" applyAlignment="1"/>
    <xf numFmtId="0" fontId="12" fillId="3" borderId="1" xfId="0" applyFont="1" applyFill="1" applyBorder="1" applyAlignment="1">
      <alignment horizontal="center"/>
    </xf>
    <xf numFmtId="0" fontId="13" fillId="0" borderId="1" xfId="0" applyFont="1" applyFill="1" applyBorder="1" applyAlignment="1">
      <alignment horizontal="center"/>
    </xf>
    <xf numFmtId="177" fontId="12" fillId="0" borderId="0" xfId="0" applyNumberFormat="1" applyFont="1" applyAlignment="1"/>
    <xf numFmtId="0" fontId="12" fillId="0" borderId="0" xfId="0" applyFont="1" applyAlignment="1"/>
    <xf numFmtId="177" fontId="32" fillId="0" borderId="0" xfId="0" applyNumberFormat="1" applyFont="1"/>
    <xf numFmtId="177" fontId="11" fillId="0" borderId="0" xfId="0" applyNumberFormat="1" applyFont="1" applyAlignment="1">
      <alignment horizontal="right"/>
    </xf>
    <xf numFmtId="0" fontId="15" fillId="0" borderId="0" xfId="0" applyFont="1" applyAlignment="1">
      <alignment horizontal="center" vertical="center" wrapText="1"/>
    </xf>
    <xf numFmtId="0" fontId="13" fillId="0" borderId="3" xfId="0" applyFont="1" applyBorder="1" applyAlignment="1">
      <alignment horizontal="right"/>
    </xf>
    <xf numFmtId="0" fontId="13" fillId="0" borderId="12" xfId="0" applyFont="1" applyBorder="1" applyAlignment="1">
      <alignment horizontal="right"/>
    </xf>
    <xf numFmtId="49" fontId="13" fillId="0" borderId="1" xfId="0" applyNumberFormat="1" applyFont="1" applyFill="1" applyBorder="1" applyAlignment="1">
      <alignment horizontal="center" vertical="center" textRotation="90" wrapText="1"/>
    </xf>
    <xf numFmtId="0" fontId="15" fillId="0" borderId="0" xfId="0" applyFont="1" applyAlignment="1">
      <alignment horizontal="center" wrapText="1"/>
    </xf>
    <xf numFmtId="49" fontId="12" fillId="0" borderId="1" xfId="0" applyNumberFormat="1" applyFont="1" applyFill="1" applyBorder="1" applyAlignment="1">
      <alignment horizontal="center" textRotation="90" wrapText="1"/>
    </xf>
    <xf numFmtId="0" fontId="15" fillId="0" borderId="0" xfId="0" applyFont="1" applyFill="1" applyAlignment="1">
      <alignment horizontal="center" vertical="center" wrapText="1"/>
    </xf>
    <xf numFmtId="0" fontId="12" fillId="0" borderId="0" xfId="1" applyNumberFormat="1" applyFont="1" applyFill="1" applyBorder="1" applyAlignment="1" applyProtection="1">
      <alignment horizontal="left" wrapText="1"/>
      <protection hidden="1"/>
    </xf>
    <xf numFmtId="0" fontId="17" fillId="0" borderId="0" xfId="0" applyFont="1" applyFill="1" applyBorder="1" applyAlignment="1">
      <alignment horizontal="center" vertical="center" wrapText="1"/>
    </xf>
    <xf numFmtId="0" fontId="11" fillId="0" borderId="0" xfId="0" applyFont="1" applyFill="1" applyBorder="1" applyAlignment="1">
      <alignment horizontal="right" vertical="center" wrapText="1"/>
    </xf>
    <xf numFmtId="0" fontId="13" fillId="0" borderId="2" xfId="0" applyFont="1" applyBorder="1" applyAlignment="1">
      <alignment horizontal="right"/>
    </xf>
    <xf numFmtId="0" fontId="23" fillId="0" borderId="0" xfId="3" applyNumberFormat="1" applyFont="1" applyFill="1" applyAlignment="1" applyProtection="1">
      <alignment horizontal="center" vertical="center" wrapText="1"/>
      <protection hidden="1"/>
    </xf>
    <xf numFmtId="0" fontId="25" fillId="0" borderId="11" xfId="3" applyNumberFormat="1" applyFont="1" applyFill="1" applyBorder="1" applyAlignment="1" applyProtection="1">
      <alignment horizontal="right" wrapText="1"/>
      <protection hidden="1"/>
    </xf>
    <xf numFmtId="49" fontId="20" fillId="0" borderId="1" xfId="0" applyNumberFormat="1" applyFont="1" applyFill="1" applyBorder="1" applyAlignment="1">
      <alignment horizontal="center" textRotation="90" wrapText="1"/>
    </xf>
    <xf numFmtId="0" fontId="12" fillId="0" borderId="0" xfId="0" applyFont="1" applyAlignment="1">
      <alignment horizontal="right"/>
    </xf>
    <xf numFmtId="0" fontId="17" fillId="0" borderId="0" xfId="0" applyFont="1" applyFill="1" applyBorder="1" applyAlignment="1" applyProtection="1">
      <alignment horizontal="center" vertical="center" wrapText="1"/>
      <protection locked="0"/>
    </xf>
  </cellXfs>
  <cellStyles count="7">
    <cellStyle name="Обычный" xfId="0" builtinId="0"/>
    <cellStyle name="Обычный 2" xfId="1"/>
    <cellStyle name="Обычный 2 2" xfId="2"/>
    <cellStyle name="Обычный 2 2 2" xfId="3"/>
    <cellStyle name="Обычный_Прил3" xfId="4"/>
    <cellStyle name="Обычный_Прил4" xfId="5"/>
    <cellStyle name="Финансовый [0]" xfId="6"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16</xdr:row>
      <xdr:rowOff>0</xdr:rowOff>
    </xdr:from>
    <xdr:to>
      <xdr:col>1</xdr:col>
      <xdr:colOff>2971800</xdr:colOff>
      <xdr:row>16</xdr:row>
      <xdr:rowOff>200025</xdr:rowOff>
    </xdr:to>
    <xdr:sp macro="" textlink="">
      <xdr:nvSpPr>
        <xdr:cNvPr id="29781" name="Text Box 1"/>
        <xdr:cNvSpPr txBox="1">
          <a:spLocks noChangeArrowheads="1"/>
        </xdr:cNvSpPr>
      </xdr:nvSpPr>
      <xdr:spPr bwMode="auto">
        <a:xfrm>
          <a:off x="3181350" y="417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200025</xdr:rowOff>
    </xdr:to>
    <xdr:sp macro="" textlink="">
      <xdr:nvSpPr>
        <xdr:cNvPr id="29782" name="Text Box 1"/>
        <xdr:cNvSpPr txBox="1">
          <a:spLocks noChangeArrowheads="1"/>
        </xdr:cNvSpPr>
      </xdr:nvSpPr>
      <xdr:spPr bwMode="auto">
        <a:xfrm>
          <a:off x="3181350" y="4572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18</xdr:row>
      <xdr:rowOff>0</xdr:rowOff>
    </xdr:from>
    <xdr:to>
      <xdr:col>1</xdr:col>
      <xdr:colOff>2971800</xdr:colOff>
      <xdr:row>18</xdr:row>
      <xdr:rowOff>200025</xdr:rowOff>
    </xdr:to>
    <xdr:sp macro="" textlink="">
      <xdr:nvSpPr>
        <xdr:cNvPr id="29783" name="Text Box 1"/>
        <xdr:cNvSpPr txBox="1">
          <a:spLocks noChangeArrowheads="1"/>
        </xdr:cNvSpPr>
      </xdr:nvSpPr>
      <xdr:spPr bwMode="auto">
        <a:xfrm>
          <a:off x="3181350" y="537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19</xdr:row>
      <xdr:rowOff>0</xdr:rowOff>
    </xdr:from>
    <xdr:to>
      <xdr:col>1</xdr:col>
      <xdr:colOff>2971800</xdr:colOff>
      <xdr:row>19</xdr:row>
      <xdr:rowOff>200025</xdr:rowOff>
    </xdr:to>
    <xdr:sp macro="" textlink="">
      <xdr:nvSpPr>
        <xdr:cNvPr id="29784" name="Text Box 1"/>
        <xdr:cNvSpPr txBox="1">
          <a:spLocks noChangeArrowheads="1"/>
        </xdr:cNvSpPr>
      </xdr:nvSpPr>
      <xdr:spPr bwMode="auto">
        <a:xfrm>
          <a:off x="3181350" y="5772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20</xdr:row>
      <xdr:rowOff>200025</xdr:rowOff>
    </xdr:to>
    <xdr:sp macro="" textlink="">
      <xdr:nvSpPr>
        <xdr:cNvPr id="29785" name="Text Box 1"/>
        <xdr:cNvSpPr txBox="1">
          <a:spLocks noChangeArrowheads="1"/>
        </xdr:cNvSpPr>
      </xdr:nvSpPr>
      <xdr:spPr bwMode="auto">
        <a:xfrm>
          <a:off x="3181350" y="719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29786" name="Text Box 1"/>
        <xdr:cNvSpPr txBox="1">
          <a:spLocks noChangeArrowheads="1"/>
        </xdr:cNvSpPr>
      </xdr:nvSpPr>
      <xdr:spPr bwMode="auto">
        <a:xfrm>
          <a:off x="3181350" y="8067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29787" name="Text Box 1"/>
        <xdr:cNvSpPr txBox="1">
          <a:spLocks noChangeArrowheads="1"/>
        </xdr:cNvSpPr>
      </xdr:nvSpPr>
      <xdr:spPr bwMode="auto">
        <a:xfrm>
          <a:off x="31813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1;&#1070;&#1044;&#1046;&#1045;&#1058;%202016-2018/2-3%20&#1095;&#1090;&#1077;&#1085;&#1080;&#1077;/&#1055;&#1088;&#1080;&#1083;&#1086;&#1078;&#1077;&#1085;&#1080;&#1103;%20&#1082;%20&#1056;&#1077;&#1096;&#1077;&#1085;&#1080;&#1103;%20&#1057;&#1044;%20&#1086;%20&#1073;&#1102;&#1076;&#1078;&#1077;&#1090;&#1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1;&#1070;&#1044;&#1046;&#1045;&#1058;%202016-2018/&#1059;&#1090;&#1086;&#1095;&#1085;&#1077;&#1085;&#1080;&#1103;/&#1059;&#1090;&#1086;&#1095;&#1085;&#1077;&#1085;&#1080;&#1077;%202/&#1055;&#1088;&#1080;&#1083;&#1086;&#1078;&#1077;&#1085;&#1080;&#1103;%20&#1082;%20&#1056;&#1077;&#1096;&#1077;&#1085;&#1080;&#1103;%20&#1057;&#1044;%2029-1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sheetName val="Прил 2"/>
      <sheetName val="Прил 3"/>
      <sheetName val="Прил 4"/>
      <sheetName val="Прил 5"/>
      <sheetName val="Прил 6"/>
      <sheetName val="Прил 7"/>
      <sheetName val="Прил 8"/>
      <sheetName val="Прил 9"/>
      <sheetName val="Прил 10"/>
      <sheetName val="Прил 11"/>
      <sheetName val="Прил 12"/>
      <sheetName val="Прил 13"/>
      <sheetName val="Прил 14"/>
    </sheetNames>
    <sheetDataSet>
      <sheetData sheetId="0"/>
      <sheetData sheetId="1"/>
      <sheetData sheetId="2"/>
      <sheetData sheetId="3"/>
      <sheetData sheetId="4"/>
      <sheetData sheetId="5">
        <row r="37">
          <cell r="J37">
            <v>90.8</v>
          </cell>
        </row>
        <row r="38">
          <cell r="I38">
            <v>90.8</v>
          </cell>
        </row>
        <row r="39">
          <cell r="I39">
            <v>89.4</v>
          </cell>
          <cell r="J39">
            <v>89.4</v>
          </cell>
        </row>
        <row r="41">
          <cell r="I41">
            <v>55.9</v>
          </cell>
          <cell r="J41">
            <v>55.9</v>
          </cell>
        </row>
        <row r="43">
          <cell r="I43">
            <v>60.2</v>
          </cell>
          <cell r="J43">
            <v>60.2</v>
          </cell>
        </row>
        <row r="45">
          <cell r="I45">
            <v>141.6</v>
          </cell>
          <cell r="J45">
            <v>141.6</v>
          </cell>
        </row>
        <row r="47">
          <cell r="I47">
            <v>136</v>
          </cell>
          <cell r="J47">
            <v>136</v>
          </cell>
        </row>
        <row r="140">
          <cell r="I140">
            <v>35.5</v>
          </cell>
          <cell r="J140">
            <v>35.5</v>
          </cell>
        </row>
      </sheetData>
      <sheetData sheetId="6"/>
      <sheetData sheetId="7">
        <row r="46">
          <cell r="K46">
            <v>138.30000000000001</v>
          </cell>
          <cell r="L46">
            <v>138.30000000000001</v>
          </cell>
        </row>
      </sheetData>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sheetName val="Прил 2"/>
      <sheetName val="Прил 3"/>
      <sheetName val="Прил 4"/>
      <sheetName val="Прил 5"/>
      <sheetName val="Прил 6"/>
      <sheetName val="Прил 7"/>
      <sheetName val="Прил 8"/>
      <sheetName val="Прил 9"/>
      <sheetName val="Прил 10"/>
    </sheetNames>
    <sheetDataSet>
      <sheetData sheetId="0"/>
      <sheetData sheetId="1">
        <row r="12">
          <cell r="I12" t="str">
            <v>от "25" декабря 2015 года №20-95</v>
          </cell>
        </row>
      </sheetData>
      <sheetData sheetId="2"/>
      <sheetData sheetId="3"/>
      <sheetData sheetId="4">
        <row r="24">
          <cell r="K24">
            <v>100</v>
          </cell>
          <cell r="L24">
            <v>100</v>
          </cell>
        </row>
        <row r="28">
          <cell r="K28">
            <v>689.1</v>
          </cell>
          <cell r="L28">
            <v>690.1</v>
          </cell>
        </row>
        <row r="30">
          <cell r="K30">
            <v>24</v>
          </cell>
          <cell r="L30">
            <v>24</v>
          </cell>
        </row>
        <row r="33">
          <cell r="K33">
            <v>5426.1</v>
          </cell>
          <cell r="L33">
            <v>5426.1</v>
          </cell>
        </row>
        <row r="35">
          <cell r="K35">
            <v>14.4</v>
          </cell>
          <cell r="L35">
            <v>14.4</v>
          </cell>
        </row>
        <row r="36">
          <cell r="K36">
            <v>1069.8</v>
          </cell>
          <cell r="L36">
            <v>1069.8</v>
          </cell>
        </row>
        <row r="38">
          <cell r="K38">
            <v>82</v>
          </cell>
          <cell r="L38">
            <v>82</v>
          </cell>
        </row>
        <row r="42">
          <cell r="K42">
            <v>90.8</v>
          </cell>
          <cell r="L42">
            <v>90.8</v>
          </cell>
        </row>
        <row r="44">
          <cell r="K44">
            <v>89.4</v>
          </cell>
          <cell r="L44">
            <v>89.4</v>
          </cell>
        </row>
        <row r="46">
          <cell r="K46">
            <v>55.9</v>
          </cell>
          <cell r="L46">
            <v>55.9</v>
          </cell>
        </row>
        <row r="48">
          <cell r="K48">
            <v>60.2</v>
          </cell>
          <cell r="L48">
            <v>60.2</v>
          </cell>
        </row>
        <row r="50">
          <cell r="K50">
            <v>141.6</v>
          </cell>
          <cell r="L50">
            <v>141.6</v>
          </cell>
        </row>
        <row r="52">
          <cell r="K52">
            <v>136</v>
          </cell>
          <cell r="L52">
            <v>136</v>
          </cell>
        </row>
        <row r="57">
          <cell r="K57">
            <v>138.30000000000001</v>
          </cell>
          <cell r="L57">
            <v>138.30000000000001</v>
          </cell>
        </row>
        <row r="62">
          <cell r="K62">
            <v>1708</v>
          </cell>
          <cell r="L62">
            <v>1958</v>
          </cell>
        </row>
        <row r="67">
          <cell r="K67">
            <v>749.4</v>
          </cell>
          <cell r="L67">
            <v>749.4</v>
          </cell>
        </row>
        <row r="69">
          <cell r="K69">
            <v>235.4</v>
          </cell>
          <cell r="L69">
            <v>235.4</v>
          </cell>
        </row>
        <row r="71">
          <cell r="K71">
            <v>240</v>
          </cell>
          <cell r="L71">
            <v>240</v>
          </cell>
        </row>
        <row r="74">
          <cell r="K74">
            <v>594</v>
          </cell>
          <cell r="L74">
            <v>594</v>
          </cell>
        </row>
        <row r="79">
          <cell r="K79">
            <v>285</v>
          </cell>
          <cell r="L79">
            <v>280</v>
          </cell>
        </row>
        <row r="82">
          <cell r="K82">
            <v>70</v>
          </cell>
          <cell r="L82">
            <v>70</v>
          </cell>
        </row>
        <row r="85">
          <cell r="K85">
            <v>535</v>
          </cell>
          <cell r="L85">
            <v>535</v>
          </cell>
        </row>
        <row r="88">
          <cell r="K88">
            <v>40</v>
          </cell>
          <cell r="L88">
            <v>40</v>
          </cell>
        </row>
        <row r="91">
          <cell r="K91">
            <v>50</v>
          </cell>
          <cell r="L91">
            <v>50</v>
          </cell>
        </row>
        <row r="95">
          <cell r="K95">
            <v>55</v>
          </cell>
          <cell r="L95">
            <v>55</v>
          </cell>
        </row>
        <row r="102">
          <cell r="K102">
            <v>442</v>
          </cell>
          <cell r="L102">
            <v>442</v>
          </cell>
        </row>
        <row r="128">
          <cell r="K128">
            <v>150</v>
          </cell>
          <cell r="L128">
            <v>150</v>
          </cell>
        </row>
        <row r="130">
          <cell r="K130">
            <v>50</v>
          </cell>
          <cell r="L130">
            <v>50</v>
          </cell>
        </row>
        <row r="132">
          <cell r="K132">
            <v>500</v>
          </cell>
          <cell r="L132">
            <v>500</v>
          </cell>
        </row>
        <row r="134">
          <cell r="K134">
            <v>100</v>
          </cell>
          <cell r="L134">
            <v>100</v>
          </cell>
        </row>
        <row r="137">
          <cell r="K137">
            <v>100</v>
          </cell>
          <cell r="L137">
            <v>100</v>
          </cell>
        </row>
        <row r="140">
          <cell r="K140">
            <v>135</v>
          </cell>
          <cell r="L140">
            <v>135</v>
          </cell>
        </row>
        <row r="144">
          <cell r="K144">
            <v>35.5</v>
          </cell>
          <cell r="L144">
            <v>35.5</v>
          </cell>
        </row>
        <row r="150">
          <cell r="K150">
            <v>10000</v>
          </cell>
          <cell r="L150">
            <v>10000</v>
          </cell>
        </row>
        <row r="152">
          <cell r="K152">
            <v>1000</v>
          </cell>
          <cell r="L152">
            <v>1000</v>
          </cell>
        </row>
        <row r="156">
          <cell r="K156">
            <v>50</v>
          </cell>
          <cell r="L156">
            <v>50</v>
          </cell>
        </row>
        <row r="158">
          <cell r="K158">
            <v>4000</v>
          </cell>
          <cell r="L158">
            <v>4000</v>
          </cell>
        </row>
        <row r="160">
          <cell r="K160">
            <v>2000</v>
          </cell>
          <cell r="L160">
            <v>2000</v>
          </cell>
        </row>
        <row r="164">
          <cell r="K164">
            <v>25</v>
          </cell>
          <cell r="L164">
            <v>25</v>
          </cell>
        </row>
        <row r="170">
          <cell r="K170">
            <v>100</v>
          </cell>
          <cell r="L170">
            <v>100</v>
          </cell>
        </row>
        <row r="187">
          <cell r="K187">
            <v>967.2</v>
          </cell>
          <cell r="L187">
            <v>967.2</v>
          </cell>
        </row>
        <row r="192">
          <cell r="K192">
            <v>300</v>
          </cell>
          <cell r="L192">
            <v>300</v>
          </cell>
        </row>
        <row r="200">
          <cell r="K200">
            <v>5165</v>
          </cell>
          <cell r="L200">
            <v>5593.7</v>
          </cell>
        </row>
        <row r="202">
          <cell r="K202">
            <v>3500</v>
          </cell>
          <cell r="L202">
            <v>3500</v>
          </cell>
        </row>
        <row r="207">
          <cell r="K207">
            <v>3000</v>
          </cell>
          <cell r="L207">
            <v>3000</v>
          </cell>
        </row>
        <row r="209">
          <cell r="K209">
            <v>2500</v>
          </cell>
          <cell r="L209">
            <v>2500</v>
          </cell>
        </row>
        <row r="211">
          <cell r="K211">
            <v>10000</v>
          </cell>
          <cell r="L211">
            <v>10000</v>
          </cell>
        </row>
        <row r="215">
          <cell r="K215">
            <v>500</v>
          </cell>
          <cell r="L215">
            <v>500</v>
          </cell>
        </row>
        <row r="217">
          <cell r="K217">
            <v>500</v>
          </cell>
          <cell r="L217">
            <v>500</v>
          </cell>
        </row>
        <row r="219">
          <cell r="K219">
            <v>500</v>
          </cell>
          <cell r="L219">
            <v>500</v>
          </cell>
        </row>
        <row r="225">
          <cell r="K225">
            <v>500</v>
          </cell>
          <cell r="L225">
            <v>500</v>
          </cell>
        </row>
        <row r="237">
          <cell r="K237">
            <v>13429.9</v>
          </cell>
          <cell r="L237">
            <v>13429.9</v>
          </cell>
        </row>
        <row r="238">
          <cell r="K238">
            <v>2507.4</v>
          </cell>
          <cell r="L238">
            <v>2507.4</v>
          </cell>
        </row>
        <row r="239">
          <cell r="K239">
            <v>51</v>
          </cell>
          <cell r="L239">
            <v>51</v>
          </cell>
        </row>
        <row r="244">
          <cell r="K244">
            <v>238.3</v>
          </cell>
          <cell r="L244">
            <v>238.3</v>
          </cell>
        </row>
        <row r="247">
          <cell r="K247">
            <v>560</v>
          </cell>
          <cell r="L247">
            <v>560</v>
          </cell>
        </row>
        <row r="253">
          <cell r="K253">
            <v>55</v>
          </cell>
          <cell r="L253">
            <v>55</v>
          </cell>
        </row>
        <row r="258">
          <cell r="K258">
            <v>100</v>
          </cell>
          <cell r="L258">
            <v>100</v>
          </cell>
        </row>
        <row r="260">
          <cell r="K260">
            <v>118</v>
          </cell>
          <cell r="L260">
            <v>118</v>
          </cell>
        </row>
        <row r="262">
          <cell r="K262">
            <v>50</v>
          </cell>
          <cell r="L262">
            <v>50</v>
          </cell>
        </row>
        <row r="268">
          <cell r="K268">
            <v>1105.0999999999999</v>
          </cell>
          <cell r="L268">
            <v>1105.0999999999999</v>
          </cell>
        </row>
        <row r="269">
          <cell r="K269">
            <v>722.1</v>
          </cell>
          <cell r="L269">
            <v>722.1</v>
          </cell>
        </row>
        <row r="270">
          <cell r="K270">
            <v>11.2</v>
          </cell>
          <cell r="L270">
            <v>11.2</v>
          </cell>
        </row>
        <row r="275">
          <cell r="K275">
            <v>120</v>
          </cell>
          <cell r="L275">
            <v>120</v>
          </cell>
        </row>
        <row r="279">
          <cell r="K279">
            <v>350</v>
          </cell>
          <cell r="L279">
            <v>150</v>
          </cell>
        </row>
        <row r="282">
          <cell r="K282">
            <v>100</v>
          </cell>
          <cell r="L282">
            <v>50</v>
          </cell>
        </row>
        <row r="286">
          <cell r="K286">
            <v>500.9</v>
          </cell>
          <cell r="L286">
            <v>500.9</v>
          </cell>
        </row>
        <row r="293">
          <cell r="K293">
            <v>500</v>
          </cell>
          <cell r="L293">
            <v>500</v>
          </cell>
        </row>
        <row r="295">
          <cell r="K295">
            <v>600</v>
          </cell>
          <cell r="L295">
            <v>600</v>
          </cell>
        </row>
        <row r="297">
          <cell r="K297">
            <v>2012</v>
          </cell>
          <cell r="L297">
            <v>2012</v>
          </cell>
        </row>
        <row r="299">
          <cell r="K299">
            <v>234.4</v>
          </cell>
          <cell r="L299">
            <v>234.4</v>
          </cell>
        </row>
        <row r="305">
          <cell r="K305">
            <v>494.5</v>
          </cell>
          <cell r="L305">
            <v>494.5</v>
          </cell>
        </row>
        <row r="309">
          <cell r="K309">
            <v>50</v>
          </cell>
          <cell r="L309">
            <v>50</v>
          </cell>
        </row>
        <row r="315">
          <cell r="K315">
            <v>274</v>
          </cell>
          <cell r="L315">
            <v>274</v>
          </cell>
        </row>
        <row r="317">
          <cell r="K317">
            <v>1320</v>
          </cell>
          <cell r="L317">
            <v>1320</v>
          </cell>
        </row>
        <row r="319">
          <cell r="K319">
            <v>1500</v>
          </cell>
          <cell r="L319">
            <v>1500</v>
          </cell>
        </row>
        <row r="325">
          <cell r="K325">
            <v>350</v>
          </cell>
          <cell r="L325">
            <v>350</v>
          </cell>
        </row>
        <row r="332">
          <cell r="K332">
            <v>1359.9</v>
          </cell>
          <cell r="L332">
            <v>1359.9</v>
          </cell>
        </row>
        <row r="334">
          <cell r="K334">
            <v>326</v>
          </cell>
          <cell r="L334">
            <v>326</v>
          </cell>
        </row>
        <row r="335">
          <cell r="K335">
            <v>10</v>
          </cell>
          <cell r="L335">
            <v>10</v>
          </cell>
        </row>
        <row r="340">
          <cell r="K340">
            <v>500</v>
          </cell>
          <cell r="L340">
            <v>500</v>
          </cell>
        </row>
        <row r="342">
          <cell r="K342">
            <v>350</v>
          </cell>
          <cell r="L342">
            <v>350</v>
          </cell>
        </row>
        <row r="354">
          <cell r="K354">
            <v>6785.3</v>
          </cell>
          <cell r="L354">
            <v>6575.8</v>
          </cell>
        </row>
      </sheetData>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33"/>
  <sheetViews>
    <sheetView workbookViewId="0">
      <selection activeCell="D7" sqref="D7"/>
    </sheetView>
  </sheetViews>
  <sheetFormatPr defaultRowHeight="12.75" x14ac:dyDescent="0.2"/>
  <cols>
    <col min="1" max="1" width="4.28515625" style="8" customWidth="1"/>
    <col min="2" max="2" width="56.5703125" style="8" customWidth="1"/>
    <col min="3" max="5" width="10.28515625" style="8" customWidth="1"/>
    <col min="6" max="16384" width="9.140625" style="8"/>
  </cols>
  <sheetData>
    <row r="1" spans="1:5" x14ac:dyDescent="0.2">
      <c r="E1" s="9" t="s">
        <v>437</v>
      </c>
    </row>
    <row r="2" spans="1:5" x14ac:dyDescent="0.2">
      <c r="E2" s="9" t="s">
        <v>77</v>
      </c>
    </row>
    <row r="3" spans="1:5" x14ac:dyDescent="0.2">
      <c r="E3" s="9" t="s">
        <v>392</v>
      </c>
    </row>
    <row r="4" spans="1:5" x14ac:dyDescent="0.2">
      <c r="E4" s="9" t="s">
        <v>382</v>
      </c>
    </row>
    <row r="5" spans="1:5" x14ac:dyDescent="0.2">
      <c r="E5" s="9" t="s">
        <v>383</v>
      </c>
    </row>
    <row r="6" spans="1:5" x14ac:dyDescent="0.2">
      <c r="E6" s="9" t="s">
        <v>438</v>
      </c>
    </row>
    <row r="8" spans="1:5" x14ac:dyDescent="0.2">
      <c r="C8" s="198"/>
      <c r="D8" s="198"/>
      <c r="E8" s="9" t="s">
        <v>386</v>
      </c>
    </row>
    <row r="9" spans="1:5" ht="12.75" customHeight="1" x14ac:dyDescent="0.2">
      <c r="B9" s="198"/>
      <c r="C9" s="198"/>
      <c r="D9" s="198"/>
      <c r="E9" s="9" t="s">
        <v>77</v>
      </c>
    </row>
    <row r="10" spans="1:5" ht="12" customHeight="1" x14ac:dyDescent="0.2">
      <c r="B10" s="199"/>
      <c r="C10" s="199"/>
      <c r="D10" s="199"/>
      <c r="E10" s="9" t="s">
        <v>85</v>
      </c>
    </row>
    <row r="11" spans="1:5" x14ac:dyDescent="0.2">
      <c r="C11" s="198"/>
      <c r="D11" s="198"/>
      <c r="E11" s="9" t="s">
        <v>215</v>
      </c>
    </row>
    <row r="12" spans="1:5" x14ac:dyDescent="0.2">
      <c r="C12" s="10"/>
      <c r="D12" s="10"/>
      <c r="E12" s="9" t="s">
        <v>421</v>
      </c>
    </row>
    <row r="13" spans="1:5" x14ac:dyDescent="0.2">
      <c r="C13" s="10"/>
      <c r="D13" s="10"/>
      <c r="E13" s="10"/>
    </row>
    <row r="14" spans="1:5" ht="103.5" customHeight="1" x14ac:dyDescent="0.2">
      <c r="A14" s="218" t="s">
        <v>410</v>
      </c>
      <c r="B14" s="218"/>
      <c r="C14" s="218"/>
      <c r="D14" s="218"/>
      <c r="E14" s="218"/>
    </row>
    <row r="15" spans="1:5" x14ac:dyDescent="0.2">
      <c r="E15" s="8" t="s">
        <v>404</v>
      </c>
    </row>
    <row r="16" spans="1:5" ht="47.25" x14ac:dyDescent="0.25">
      <c r="A16" s="200"/>
      <c r="B16" s="201" t="s">
        <v>405</v>
      </c>
      <c r="C16" s="202" t="s">
        <v>406</v>
      </c>
      <c r="D16" s="202" t="s">
        <v>407</v>
      </c>
      <c r="E16" s="202" t="s">
        <v>408</v>
      </c>
    </row>
    <row r="17" spans="1:5" ht="31.5" x14ac:dyDescent="0.25">
      <c r="A17" s="151">
        <v>1</v>
      </c>
      <c r="B17" s="209" t="s">
        <v>411</v>
      </c>
      <c r="C17" s="203">
        <f>'Прил 4'!K55</f>
        <v>138.30000000000001</v>
      </c>
      <c r="D17" s="203">
        <f>'[1]Прил 8'!K46</f>
        <v>138.30000000000001</v>
      </c>
      <c r="E17" s="203">
        <f>'[1]Прил 8'!L46</f>
        <v>138.30000000000001</v>
      </c>
    </row>
    <row r="18" spans="1:5" ht="63" x14ac:dyDescent="0.25">
      <c r="A18" s="151">
        <v>2</v>
      </c>
      <c r="B18" s="209" t="s">
        <v>412</v>
      </c>
      <c r="C18" s="203">
        <f>'Прил 4'!K50</f>
        <v>136</v>
      </c>
      <c r="D18" s="203">
        <f>'[1]Прил 6'!I47</f>
        <v>136</v>
      </c>
      <c r="E18" s="203">
        <f>'[1]Прил 6'!J47</f>
        <v>136</v>
      </c>
    </row>
    <row r="19" spans="1:5" ht="31.5" x14ac:dyDescent="0.25">
      <c r="A19" s="151">
        <v>3</v>
      </c>
      <c r="B19" s="209" t="s">
        <v>413</v>
      </c>
      <c r="C19" s="203">
        <f>'Прил 4'!K40</f>
        <v>90.8</v>
      </c>
      <c r="D19" s="203">
        <f>'[1]Прил 6'!I38</f>
        <v>90.8</v>
      </c>
      <c r="E19" s="203">
        <f>'[1]Прил 6'!J37</f>
        <v>90.8</v>
      </c>
    </row>
    <row r="20" spans="1:5" ht="111.75" customHeight="1" x14ac:dyDescent="0.25">
      <c r="A20" s="151">
        <v>4</v>
      </c>
      <c r="B20" s="209" t="s">
        <v>414</v>
      </c>
      <c r="C20" s="203">
        <f>'Прил 4'!K42</f>
        <v>89.4</v>
      </c>
      <c r="D20" s="203">
        <f>'[1]Прил 6'!I39</f>
        <v>89.4</v>
      </c>
      <c r="E20" s="203">
        <f>'[1]Прил 6'!J39</f>
        <v>89.4</v>
      </c>
    </row>
    <row r="21" spans="1:5" ht="69" customHeight="1" x14ac:dyDescent="0.25">
      <c r="A21" s="151">
        <v>5</v>
      </c>
      <c r="B21" s="209" t="s">
        <v>415</v>
      </c>
      <c r="C21" s="203">
        <f>'Прил 4'!K44</f>
        <v>55.9</v>
      </c>
      <c r="D21" s="203">
        <f>'[1]Прил 6'!I41</f>
        <v>55.9</v>
      </c>
      <c r="E21" s="203">
        <f>'[1]Прил 6'!J41</f>
        <v>55.9</v>
      </c>
    </row>
    <row r="22" spans="1:5" ht="50.25" customHeight="1" x14ac:dyDescent="0.25">
      <c r="A22" s="151">
        <v>6</v>
      </c>
      <c r="B22" s="209" t="s">
        <v>416</v>
      </c>
      <c r="C22" s="203">
        <f>'Прил 4'!K139</f>
        <v>35.5</v>
      </c>
      <c r="D22" s="203">
        <f>'[1]Прил 6'!I140</f>
        <v>35.5</v>
      </c>
      <c r="E22" s="203">
        <f>'[1]Прил 6'!J140</f>
        <v>35.5</v>
      </c>
    </row>
    <row r="23" spans="1:5" ht="31.5" x14ac:dyDescent="0.25">
      <c r="A23" s="151">
        <v>7</v>
      </c>
      <c r="B23" s="209" t="s">
        <v>417</v>
      </c>
      <c r="C23" s="203">
        <f>'Прил 4'!K48</f>
        <v>106.19999999999999</v>
      </c>
      <c r="D23" s="203">
        <f>'[1]Прил 6'!I45</f>
        <v>141.6</v>
      </c>
      <c r="E23" s="203">
        <f>'[1]Прил 6'!J45</f>
        <v>141.6</v>
      </c>
    </row>
    <row r="24" spans="1:5" ht="19.5" customHeight="1" x14ac:dyDescent="0.25">
      <c r="A24" s="151">
        <v>8</v>
      </c>
      <c r="B24" s="209" t="s">
        <v>418</v>
      </c>
      <c r="C24" s="203">
        <f>'Прил 4'!K46</f>
        <v>60.2</v>
      </c>
      <c r="D24" s="203">
        <f>'[1]Прил 6'!I43</f>
        <v>60.2</v>
      </c>
      <c r="E24" s="203">
        <f>'[1]Прил 6'!J43</f>
        <v>60.2</v>
      </c>
    </row>
    <row r="25" spans="1:5" ht="15.75" x14ac:dyDescent="0.25">
      <c r="A25" s="200"/>
      <c r="B25" s="204" t="s">
        <v>409</v>
      </c>
      <c r="C25" s="205">
        <f>SUM(C17:C24)</f>
        <v>712.3</v>
      </c>
      <c r="D25" s="205">
        <f>SUM(D17:D24)</f>
        <v>747.7</v>
      </c>
      <c r="E25" s="205">
        <f>SUM(E17:E24)</f>
        <v>747.7</v>
      </c>
    </row>
    <row r="29" spans="1:5" ht="15.75" x14ac:dyDescent="0.25">
      <c r="B29" s="206"/>
    </row>
    <row r="31" spans="1:5" ht="15.75" x14ac:dyDescent="0.25">
      <c r="B31" s="207"/>
    </row>
    <row r="32" spans="1:5" ht="15.75" x14ac:dyDescent="0.25">
      <c r="B32" s="207"/>
    </row>
    <row r="33" spans="2:2" ht="15.75" x14ac:dyDescent="0.25">
      <c r="B33" s="208"/>
    </row>
  </sheetData>
  <mergeCells count="1">
    <mergeCell ref="A14:E14"/>
  </mergeCells>
  <pageMargins left="0.75" right="0.45" top="0.54" bottom="1" header="0.5" footer="0.5"/>
  <pageSetup paperSize="9"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75"/>
  <sheetViews>
    <sheetView view="pageBreakPreview" zoomScaleNormal="100" zoomScaleSheetLayoutView="100" workbookViewId="0">
      <selection activeCell="H13" sqref="H13"/>
    </sheetView>
  </sheetViews>
  <sheetFormatPr defaultRowHeight="12.75" x14ac:dyDescent="0.2"/>
  <cols>
    <col min="1" max="1" width="81" style="8" customWidth="1"/>
    <col min="2" max="2" width="4.140625" style="15" customWidth="1"/>
    <col min="3" max="3" width="4.140625" style="10" customWidth="1"/>
    <col min="4" max="4" width="3.28515625" style="11" customWidth="1"/>
    <col min="5" max="5" width="3.85546875" style="8" customWidth="1"/>
    <col min="6" max="6" width="4.42578125" style="8" customWidth="1"/>
    <col min="7" max="7" width="8.85546875" style="8" customWidth="1"/>
    <col min="8" max="8" width="4.7109375" style="8" customWidth="1"/>
    <col min="9" max="9" width="10.85546875" style="8" customWidth="1"/>
    <col min="10" max="16384" width="9.140625" style="8"/>
  </cols>
  <sheetData>
    <row r="1" spans="1:10" x14ac:dyDescent="0.2">
      <c r="I1" s="9" t="s">
        <v>384</v>
      </c>
    </row>
    <row r="2" spans="1:10" x14ac:dyDescent="0.2">
      <c r="I2" s="9" t="s">
        <v>77</v>
      </c>
    </row>
    <row r="3" spans="1:10" x14ac:dyDescent="0.2">
      <c r="I3" s="9" t="s">
        <v>392</v>
      </c>
    </row>
    <row r="4" spans="1:10" x14ac:dyDescent="0.2">
      <c r="I4" s="9" t="s">
        <v>382</v>
      </c>
    </row>
    <row r="5" spans="1:10" x14ac:dyDescent="0.2">
      <c r="I5" s="9" t="s">
        <v>383</v>
      </c>
    </row>
    <row r="6" spans="1:10" x14ac:dyDescent="0.2">
      <c r="I6" s="9" t="str">
        <f>'Прил 1'!E6</f>
        <v xml:space="preserve"> от "__" сентября 2016 года № ________</v>
      </c>
    </row>
    <row r="8" spans="1:10" ht="12.75" customHeight="1" x14ac:dyDescent="0.2">
      <c r="F8" s="10"/>
      <c r="I8" s="9" t="s">
        <v>69</v>
      </c>
    </row>
    <row r="9" spans="1:10" ht="12.75" customHeight="1" x14ac:dyDescent="0.2">
      <c r="F9" s="10"/>
      <c r="I9" s="9" t="s">
        <v>77</v>
      </c>
    </row>
    <row r="10" spans="1:10" ht="12.75" customHeight="1" x14ac:dyDescent="0.2">
      <c r="F10" s="10"/>
      <c r="I10" s="9" t="s">
        <v>85</v>
      </c>
    </row>
    <row r="11" spans="1:10" ht="12.75" customHeight="1" x14ac:dyDescent="0.2">
      <c r="F11" s="10"/>
      <c r="I11" s="9" t="s">
        <v>215</v>
      </c>
    </row>
    <row r="12" spans="1:10" ht="12.75" customHeight="1" x14ac:dyDescent="0.2">
      <c r="F12" s="10"/>
      <c r="I12" s="9" t="s">
        <v>381</v>
      </c>
    </row>
    <row r="13" spans="1:10" ht="12.75" customHeight="1" x14ac:dyDescent="0.2">
      <c r="D13" s="9"/>
      <c r="I13" s="12"/>
      <c r="J13" s="12"/>
    </row>
    <row r="14" spans="1:10" ht="16.5" customHeight="1" x14ac:dyDescent="0.3">
      <c r="A14" s="222" t="s">
        <v>96</v>
      </c>
      <c r="B14" s="222"/>
      <c r="C14" s="222"/>
      <c r="D14" s="222"/>
      <c r="E14" s="222"/>
      <c r="F14" s="222"/>
      <c r="G14" s="222"/>
      <c r="H14" s="222"/>
      <c r="I14" s="222"/>
    </row>
    <row r="15" spans="1:10" ht="53.25" customHeight="1" x14ac:dyDescent="0.3">
      <c r="A15" s="222" t="s">
        <v>316</v>
      </c>
      <c r="B15" s="222"/>
      <c r="C15" s="222"/>
      <c r="D15" s="222"/>
      <c r="E15" s="222"/>
      <c r="F15" s="222"/>
      <c r="G15" s="222"/>
      <c r="H15" s="222"/>
      <c r="I15" s="222"/>
    </row>
    <row r="16" spans="1:10" x14ac:dyDescent="0.2">
      <c r="B16" s="141"/>
      <c r="C16" s="140"/>
      <c r="D16" s="140"/>
      <c r="E16" s="140"/>
      <c r="F16" s="140"/>
      <c r="G16" s="140"/>
      <c r="I16" s="140" t="s">
        <v>89</v>
      </c>
    </row>
    <row r="17" spans="1:9" ht="69" customHeight="1" x14ac:dyDescent="0.2">
      <c r="A17" s="73" t="s">
        <v>5</v>
      </c>
      <c r="B17" s="139" t="s">
        <v>27</v>
      </c>
      <c r="C17" s="221" t="s">
        <v>7</v>
      </c>
      <c r="D17" s="221"/>
      <c r="E17" s="221"/>
      <c r="F17" s="221"/>
      <c r="G17" s="221"/>
      <c r="H17" s="71" t="s">
        <v>8</v>
      </c>
      <c r="I17" s="72" t="s">
        <v>110</v>
      </c>
    </row>
    <row r="18" spans="1:9" ht="14.25" x14ac:dyDescent="0.2">
      <c r="A18" s="19" t="s">
        <v>12</v>
      </c>
      <c r="B18" s="21" t="s">
        <v>13</v>
      </c>
      <c r="C18" s="20" t="s">
        <v>10</v>
      </c>
      <c r="D18" s="21" t="s">
        <v>11</v>
      </c>
      <c r="E18" s="20"/>
      <c r="F18" s="21"/>
      <c r="G18" s="21"/>
      <c r="H18" s="20" t="s">
        <v>9</v>
      </c>
      <c r="I18" s="22">
        <f>I19+I27+I59+I64+I69</f>
        <v>15419.899999999998</v>
      </c>
    </row>
    <row r="19" spans="1:9" ht="42.75" x14ac:dyDescent="0.2">
      <c r="A19" s="89" t="s">
        <v>71</v>
      </c>
      <c r="B19" s="24" t="s">
        <v>13</v>
      </c>
      <c r="C19" s="24" t="s">
        <v>14</v>
      </c>
      <c r="D19" s="24" t="s">
        <v>11</v>
      </c>
      <c r="E19" s="25"/>
      <c r="F19" s="24"/>
      <c r="G19" s="24"/>
      <c r="H19" s="25" t="s">
        <v>9</v>
      </c>
      <c r="I19" s="26">
        <f>I20</f>
        <v>1695.9</v>
      </c>
    </row>
    <row r="20" spans="1:9" ht="15" x14ac:dyDescent="0.25">
      <c r="A20" s="27" t="s">
        <v>103</v>
      </c>
      <c r="B20" s="28" t="s">
        <v>13</v>
      </c>
      <c r="C20" s="28" t="s">
        <v>14</v>
      </c>
      <c r="D20" s="28">
        <v>91</v>
      </c>
      <c r="E20" s="29"/>
      <c r="F20" s="28"/>
      <c r="G20" s="28"/>
      <c r="H20" s="29" t="s">
        <v>9</v>
      </c>
      <c r="I20" s="30">
        <f>I21</f>
        <v>1695.9</v>
      </c>
    </row>
    <row r="21" spans="1:9" ht="15" x14ac:dyDescent="0.25">
      <c r="A21" s="27" t="s">
        <v>104</v>
      </c>
      <c r="B21" s="28" t="s">
        <v>13</v>
      </c>
      <c r="C21" s="28" t="s">
        <v>14</v>
      </c>
      <c r="D21" s="28">
        <v>91</v>
      </c>
      <c r="E21" s="29">
        <v>1</v>
      </c>
      <c r="F21" s="28"/>
      <c r="G21" s="28"/>
      <c r="H21" s="29"/>
      <c r="I21" s="30">
        <f>I22+I24</f>
        <v>1695.9</v>
      </c>
    </row>
    <row r="22" spans="1:9" ht="45" x14ac:dyDescent="0.25">
      <c r="A22" s="27" t="s">
        <v>106</v>
      </c>
      <c r="B22" s="28" t="s">
        <v>13</v>
      </c>
      <c r="C22" s="28" t="s">
        <v>14</v>
      </c>
      <c r="D22" s="28">
        <v>91</v>
      </c>
      <c r="E22" s="29">
        <v>1</v>
      </c>
      <c r="F22" s="28" t="s">
        <v>201</v>
      </c>
      <c r="G22" s="28" t="s">
        <v>217</v>
      </c>
      <c r="H22" s="29"/>
      <c r="I22" s="30">
        <f>I23</f>
        <v>1359.9</v>
      </c>
    </row>
    <row r="23" spans="1:9" ht="15" x14ac:dyDescent="0.25">
      <c r="A23" s="27" t="s">
        <v>209</v>
      </c>
      <c r="B23" s="28" t="s">
        <v>13</v>
      </c>
      <c r="C23" s="28" t="s">
        <v>14</v>
      </c>
      <c r="D23" s="28">
        <v>91</v>
      </c>
      <c r="E23" s="29">
        <v>1</v>
      </c>
      <c r="F23" s="28" t="s">
        <v>201</v>
      </c>
      <c r="G23" s="28" t="s">
        <v>217</v>
      </c>
      <c r="H23" s="29">
        <v>120</v>
      </c>
      <c r="I23" s="31">
        <f>'Прил 4'!K343</f>
        <v>1359.9</v>
      </c>
    </row>
    <row r="24" spans="1:9" ht="45" x14ac:dyDescent="0.25">
      <c r="A24" s="27" t="s">
        <v>107</v>
      </c>
      <c r="B24" s="28" t="s">
        <v>13</v>
      </c>
      <c r="C24" s="28" t="s">
        <v>14</v>
      </c>
      <c r="D24" s="28">
        <v>91</v>
      </c>
      <c r="E24" s="29">
        <v>1</v>
      </c>
      <c r="F24" s="28" t="s">
        <v>201</v>
      </c>
      <c r="G24" s="28" t="s">
        <v>216</v>
      </c>
      <c r="H24" s="29"/>
      <c r="I24" s="31">
        <f>I25+I26</f>
        <v>336</v>
      </c>
    </row>
    <row r="25" spans="1:9" ht="30" x14ac:dyDescent="0.25">
      <c r="A25" s="47" t="s">
        <v>218</v>
      </c>
      <c r="B25" s="28" t="s">
        <v>13</v>
      </c>
      <c r="C25" s="28" t="s">
        <v>14</v>
      </c>
      <c r="D25" s="28">
        <v>91</v>
      </c>
      <c r="E25" s="29">
        <v>1</v>
      </c>
      <c r="F25" s="28" t="s">
        <v>201</v>
      </c>
      <c r="G25" s="28" t="s">
        <v>216</v>
      </c>
      <c r="H25" s="29">
        <v>240</v>
      </c>
      <c r="I25" s="31">
        <f>'Прил 4'!K345</f>
        <v>326</v>
      </c>
    </row>
    <row r="26" spans="1:9" ht="15" x14ac:dyDescent="0.25">
      <c r="A26" s="47" t="s">
        <v>210</v>
      </c>
      <c r="B26" s="28" t="s">
        <v>13</v>
      </c>
      <c r="C26" s="28" t="s">
        <v>14</v>
      </c>
      <c r="D26" s="28">
        <v>91</v>
      </c>
      <c r="E26" s="29">
        <v>1</v>
      </c>
      <c r="F26" s="28" t="s">
        <v>201</v>
      </c>
      <c r="G26" s="28" t="s">
        <v>216</v>
      </c>
      <c r="H26" s="29">
        <v>850</v>
      </c>
      <c r="I26" s="31">
        <f>'Прил 4'!K346</f>
        <v>10</v>
      </c>
    </row>
    <row r="27" spans="1:9" ht="42.75" x14ac:dyDescent="0.2">
      <c r="A27" s="23" t="s">
        <v>16</v>
      </c>
      <c r="B27" s="24" t="s">
        <v>13</v>
      </c>
      <c r="C27" s="25" t="s">
        <v>17</v>
      </c>
      <c r="D27" s="24" t="s">
        <v>11</v>
      </c>
      <c r="E27" s="25"/>
      <c r="F27" s="24"/>
      <c r="G27" s="24"/>
      <c r="H27" s="25" t="s">
        <v>9</v>
      </c>
      <c r="I27" s="55">
        <f>I28+I32+I45</f>
        <v>7986</v>
      </c>
    </row>
    <row r="28" spans="1:9" ht="28.5" x14ac:dyDescent="0.2">
      <c r="A28" s="23" t="s">
        <v>393</v>
      </c>
      <c r="B28" s="24" t="s">
        <v>13</v>
      </c>
      <c r="C28" s="24" t="s">
        <v>17</v>
      </c>
      <c r="D28" s="24" t="s">
        <v>87</v>
      </c>
      <c r="E28" s="25"/>
      <c r="F28" s="24"/>
      <c r="G28" s="24"/>
      <c r="H28" s="25"/>
      <c r="I28" s="55">
        <f>I29</f>
        <v>100</v>
      </c>
    </row>
    <row r="29" spans="1:9" ht="15" x14ac:dyDescent="0.25">
      <c r="A29" s="44" t="s">
        <v>366</v>
      </c>
      <c r="B29" s="28" t="s">
        <v>13</v>
      </c>
      <c r="C29" s="28" t="s">
        <v>17</v>
      </c>
      <c r="D29" s="28" t="s">
        <v>87</v>
      </c>
      <c r="E29" s="28" t="s">
        <v>229</v>
      </c>
      <c r="F29" s="28" t="s">
        <v>13</v>
      </c>
      <c r="G29" s="28"/>
      <c r="H29" s="28"/>
      <c r="I29" s="31">
        <f>I30</f>
        <v>100</v>
      </c>
    </row>
    <row r="30" spans="1:9" ht="15" x14ac:dyDescent="0.25">
      <c r="A30" s="44" t="s">
        <v>366</v>
      </c>
      <c r="B30" s="28" t="s">
        <v>13</v>
      </c>
      <c r="C30" s="28" t="s">
        <v>17</v>
      </c>
      <c r="D30" s="28" t="s">
        <v>87</v>
      </c>
      <c r="E30" s="28" t="s">
        <v>229</v>
      </c>
      <c r="F30" s="28" t="s">
        <v>13</v>
      </c>
      <c r="G30" s="28" t="s">
        <v>367</v>
      </c>
      <c r="H30" s="28"/>
      <c r="I30" s="31">
        <f>I31</f>
        <v>100</v>
      </c>
    </row>
    <row r="31" spans="1:9" ht="30" x14ac:dyDescent="0.25">
      <c r="A31" s="44" t="s">
        <v>218</v>
      </c>
      <c r="B31" s="28" t="s">
        <v>13</v>
      </c>
      <c r="C31" s="28" t="s">
        <v>17</v>
      </c>
      <c r="D31" s="28" t="s">
        <v>87</v>
      </c>
      <c r="E31" s="28" t="s">
        <v>229</v>
      </c>
      <c r="F31" s="28" t="s">
        <v>13</v>
      </c>
      <c r="G31" s="28" t="s">
        <v>367</v>
      </c>
      <c r="H31" s="28" t="s">
        <v>225</v>
      </c>
      <c r="I31" s="31">
        <f>'Прил 4'!K23</f>
        <v>100</v>
      </c>
    </row>
    <row r="32" spans="1:9" ht="15" customHeight="1" x14ac:dyDescent="0.2">
      <c r="A32" s="32" t="s">
        <v>191</v>
      </c>
      <c r="B32" s="21" t="s">
        <v>13</v>
      </c>
      <c r="C32" s="20" t="s">
        <v>17</v>
      </c>
      <c r="D32" s="21">
        <v>92</v>
      </c>
      <c r="E32" s="20"/>
      <c r="F32" s="21"/>
      <c r="G32" s="21"/>
      <c r="H32" s="20"/>
      <c r="I32" s="33">
        <f>I33+I38</f>
        <v>7347.5</v>
      </c>
    </row>
    <row r="33" spans="1:9" ht="14.25" x14ac:dyDescent="0.2">
      <c r="A33" s="38" t="s">
        <v>72</v>
      </c>
      <c r="B33" s="36" t="s">
        <v>13</v>
      </c>
      <c r="C33" s="35" t="s">
        <v>17</v>
      </c>
      <c r="D33" s="36">
        <v>92</v>
      </c>
      <c r="E33" s="35">
        <v>1</v>
      </c>
      <c r="F33" s="36"/>
      <c r="G33" s="39" t="s">
        <v>111</v>
      </c>
      <c r="H33" s="35"/>
      <c r="I33" s="37">
        <f>I34+I36</f>
        <v>807.2</v>
      </c>
    </row>
    <row r="34" spans="1:9" ht="49.5" customHeight="1" x14ac:dyDescent="0.25">
      <c r="A34" s="40" t="s">
        <v>108</v>
      </c>
      <c r="B34" s="42" t="s">
        <v>13</v>
      </c>
      <c r="C34" s="41" t="s">
        <v>17</v>
      </c>
      <c r="D34" s="42">
        <v>92</v>
      </c>
      <c r="E34" s="41">
        <v>1</v>
      </c>
      <c r="F34" s="42" t="s">
        <v>201</v>
      </c>
      <c r="G34" s="42" t="s">
        <v>217</v>
      </c>
      <c r="H34" s="41"/>
      <c r="I34" s="43">
        <f>I35</f>
        <v>783.2</v>
      </c>
    </row>
    <row r="35" spans="1:9" ht="15" x14ac:dyDescent="0.25">
      <c r="A35" s="48" t="s">
        <v>209</v>
      </c>
      <c r="B35" s="42" t="s">
        <v>13</v>
      </c>
      <c r="C35" s="41" t="s">
        <v>17</v>
      </c>
      <c r="D35" s="42">
        <v>92</v>
      </c>
      <c r="E35" s="41">
        <v>1</v>
      </c>
      <c r="F35" s="42" t="s">
        <v>201</v>
      </c>
      <c r="G35" s="42" t="s">
        <v>217</v>
      </c>
      <c r="H35" s="41">
        <v>120</v>
      </c>
      <c r="I35" s="43">
        <f>'Прил 4'!K27</f>
        <v>783.2</v>
      </c>
    </row>
    <row r="36" spans="1:9" ht="45" x14ac:dyDescent="0.25">
      <c r="A36" s="44" t="s">
        <v>109</v>
      </c>
      <c r="B36" s="42" t="s">
        <v>13</v>
      </c>
      <c r="C36" s="41" t="s">
        <v>17</v>
      </c>
      <c r="D36" s="42">
        <v>92</v>
      </c>
      <c r="E36" s="41">
        <v>1</v>
      </c>
      <c r="F36" s="42" t="s">
        <v>201</v>
      </c>
      <c r="G36" s="42" t="s">
        <v>216</v>
      </c>
      <c r="H36" s="41"/>
      <c r="I36" s="43">
        <f>I37</f>
        <v>24</v>
      </c>
    </row>
    <row r="37" spans="1:9" ht="30" x14ac:dyDescent="0.25">
      <c r="A37" s="44" t="s">
        <v>218</v>
      </c>
      <c r="B37" s="42" t="s">
        <v>13</v>
      </c>
      <c r="C37" s="41" t="s">
        <v>17</v>
      </c>
      <c r="D37" s="42">
        <v>92</v>
      </c>
      <c r="E37" s="41">
        <v>1</v>
      </c>
      <c r="F37" s="42" t="s">
        <v>201</v>
      </c>
      <c r="G37" s="42" t="s">
        <v>216</v>
      </c>
      <c r="H37" s="41">
        <v>240</v>
      </c>
      <c r="I37" s="31">
        <f>'Прил 4'!K29</f>
        <v>24</v>
      </c>
    </row>
    <row r="38" spans="1:9" ht="14.25" x14ac:dyDescent="0.2">
      <c r="A38" s="45" t="s">
        <v>186</v>
      </c>
      <c r="B38" s="36" t="s">
        <v>13</v>
      </c>
      <c r="C38" s="35" t="s">
        <v>17</v>
      </c>
      <c r="D38" s="36">
        <v>92</v>
      </c>
      <c r="E38" s="35">
        <v>2</v>
      </c>
      <c r="F38" s="36"/>
      <c r="G38" s="39" t="s">
        <v>111</v>
      </c>
      <c r="H38" s="35"/>
      <c r="I38" s="37">
        <f>I39+I41</f>
        <v>6540.3</v>
      </c>
    </row>
    <row r="39" spans="1:9" ht="45" x14ac:dyDescent="0.25">
      <c r="A39" s="44" t="s">
        <v>108</v>
      </c>
      <c r="B39" s="42" t="s">
        <v>13</v>
      </c>
      <c r="C39" s="41" t="s">
        <v>17</v>
      </c>
      <c r="D39" s="42">
        <v>92</v>
      </c>
      <c r="E39" s="41">
        <v>2</v>
      </c>
      <c r="F39" s="42" t="s">
        <v>201</v>
      </c>
      <c r="G39" s="42" t="s">
        <v>217</v>
      </c>
      <c r="H39" s="41"/>
      <c r="I39" s="43">
        <f>I40</f>
        <v>5426.1</v>
      </c>
    </row>
    <row r="40" spans="1:9" ht="15" x14ac:dyDescent="0.25">
      <c r="A40" s="48" t="s">
        <v>209</v>
      </c>
      <c r="B40" s="42" t="s">
        <v>13</v>
      </c>
      <c r="C40" s="41" t="s">
        <v>17</v>
      </c>
      <c r="D40" s="42">
        <v>92</v>
      </c>
      <c r="E40" s="41">
        <v>2</v>
      </c>
      <c r="F40" s="42" t="s">
        <v>201</v>
      </c>
      <c r="G40" s="42" t="s">
        <v>217</v>
      </c>
      <c r="H40" s="41">
        <v>120</v>
      </c>
      <c r="I40" s="43">
        <f>'Прил 4'!K32</f>
        <v>5426.1</v>
      </c>
    </row>
    <row r="41" spans="1:9" ht="43.5" customHeight="1" x14ac:dyDescent="0.25">
      <c r="A41" s="44" t="s">
        <v>109</v>
      </c>
      <c r="B41" s="42" t="s">
        <v>13</v>
      </c>
      <c r="C41" s="41" t="s">
        <v>17</v>
      </c>
      <c r="D41" s="42">
        <v>92</v>
      </c>
      <c r="E41" s="41">
        <v>2</v>
      </c>
      <c r="F41" s="42" t="s">
        <v>201</v>
      </c>
      <c r="G41" s="42" t="s">
        <v>216</v>
      </c>
      <c r="H41" s="41"/>
      <c r="I41" s="43">
        <f>SUM(I42:I44)</f>
        <v>1114.1999999999998</v>
      </c>
    </row>
    <row r="42" spans="1:9" ht="15" x14ac:dyDescent="0.25">
      <c r="A42" s="48" t="s">
        <v>209</v>
      </c>
      <c r="B42" s="42" t="s">
        <v>13</v>
      </c>
      <c r="C42" s="41" t="s">
        <v>17</v>
      </c>
      <c r="D42" s="42">
        <v>92</v>
      </c>
      <c r="E42" s="41">
        <v>2</v>
      </c>
      <c r="F42" s="42" t="s">
        <v>201</v>
      </c>
      <c r="G42" s="42" t="s">
        <v>216</v>
      </c>
      <c r="H42" s="41">
        <v>120</v>
      </c>
      <c r="I42" s="43">
        <f>'Прил 4'!K34</f>
        <v>18</v>
      </c>
    </row>
    <row r="43" spans="1:9" ht="30" x14ac:dyDescent="0.25">
      <c r="A43" s="44" t="s">
        <v>218</v>
      </c>
      <c r="B43" s="42" t="s">
        <v>13</v>
      </c>
      <c r="C43" s="41" t="s">
        <v>17</v>
      </c>
      <c r="D43" s="42">
        <v>92</v>
      </c>
      <c r="E43" s="41">
        <v>2</v>
      </c>
      <c r="F43" s="42" t="s">
        <v>201</v>
      </c>
      <c r="G43" s="42" t="s">
        <v>216</v>
      </c>
      <c r="H43" s="41">
        <v>240</v>
      </c>
      <c r="I43" s="31">
        <f>'Прил 4'!K35</f>
        <v>998.19999999999993</v>
      </c>
    </row>
    <row r="44" spans="1:9" ht="15" x14ac:dyDescent="0.25">
      <c r="A44" s="44" t="s">
        <v>210</v>
      </c>
      <c r="B44" s="42" t="s">
        <v>13</v>
      </c>
      <c r="C44" s="41" t="s">
        <v>17</v>
      </c>
      <c r="D44" s="42">
        <v>92</v>
      </c>
      <c r="E44" s="41">
        <v>2</v>
      </c>
      <c r="F44" s="42" t="s">
        <v>201</v>
      </c>
      <c r="G44" s="42" t="s">
        <v>216</v>
      </c>
      <c r="H44" s="41">
        <v>850</v>
      </c>
      <c r="I44" s="43">
        <f>'Прил 4'!K36</f>
        <v>98</v>
      </c>
    </row>
    <row r="45" spans="1:9" ht="16.5" customHeight="1" x14ac:dyDescent="0.25">
      <c r="A45" s="46" t="s">
        <v>166</v>
      </c>
      <c r="B45" s="21" t="s">
        <v>13</v>
      </c>
      <c r="C45" s="20" t="s">
        <v>17</v>
      </c>
      <c r="D45" s="21">
        <v>97</v>
      </c>
      <c r="E45" s="54"/>
      <c r="F45" s="53"/>
      <c r="G45" s="53"/>
      <c r="H45" s="54"/>
      <c r="I45" s="33">
        <f>I46</f>
        <v>538.5</v>
      </c>
    </row>
    <row r="46" spans="1:9" ht="42.75" x14ac:dyDescent="0.2">
      <c r="A46" s="60" t="s">
        <v>112</v>
      </c>
      <c r="B46" s="24" t="s">
        <v>13</v>
      </c>
      <c r="C46" s="25" t="s">
        <v>17</v>
      </c>
      <c r="D46" s="24">
        <v>97</v>
      </c>
      <c r="E46" s="25">
        <v>2</v>
      </c>
      <c r="F46" s="24"/>
      <c r="G46" s="24"/>
      <c r="H46" s="25"/>
      <c r="I46" s="55">
        <f>I47+I49+I51+I53+I55+I57</f>
        <v>538.5</v>
      </c>
    </row>
    <row r="47" spans="1:9" ht="32.25" customHeight="1" x14ac:dyDescent="0.25">
      <c r="A47" s="47" t="s">
        <v>296</v>
      </c>
      <c r="B47" s="42" t="s">
        <v>13</v>
      </c>
      <c r="C47" s="42" t="s">
        <v>17</v>
      </c>
      <c r="D47" s="28" t="s">
        <v>121</v>
      </c>
      <c r="E47" s="29">
        <v>2</v>
      </c>
      <c r="F47" s="28" t="s">
        <v>201</v>
      </c>
      <c r="G47" s="42" t="s">
        <v>244</v>
      </c>
      <c r="H47" s="41"/>
      <c r="I47" s="31">
        <f>I48</f>
        <v>90.8</v>
      </c>
    </row>
    <row r="48" spans="1:9" ht="17.25" customHeight="1" x14ac:dyDescent="0.25">
      <c r="A48" s="58" t="s">
        <v>90</v>
      </c>
      <c r="B48" s="42" t="s">
        <v>13</v>
      </c>
      <c r="C48" s="42" t="s">
        <v>17</v>
      </c>
      <c r="D48" s="28" t="s">
        <v>121</v>
      </c>
      <c r="E48" s="29">
        <v>2</v>
      </c>
      <c r="F48" s="28" t="s">
        <v>201</v>
      </c>
      <c r="G48" s="42" t="s">
        <v>244</v>
      </c>
      <c r="H48" s="41">
        <v>500</v>
      </c>
      <c r="I48" s="31">
        <f>'Прил 4'!K40</f>
        <v>90.8</v>
      </c>
    </row>
    <row r="49" spans="1:9" ht="64.5" customHeight="1" x14ac:dyDescent="0.25">
      <c r="A49" s="44" t="s">
        <v>297</v>
      </c>
      <c r="B49" s="42" t="s">
        <v>13</v>
      </c>
      <c r="C49" s="41" t="s">
        <v>17</v>
      </c>
      <c r="D49" s="42">
        <v>97</v>
      </c>
      <c r="E49" s="41">
        <v>2</v>
      </c>
      <c r="F49" s="42" t="s">
        <v>201</v>
      </c>
      <c r="G49" s="28" t="s">
        <v>245</v>
      </c>
      <c r="H49" s="29"/>
      <c r="I49" s="43">
        <f>I50</f>
        <v>89.4</v>
      </c>
    </row>
    <row r="50" spans="1:9" ht="12.75" customHeight="1" x14ac:dyDescent="0.25">
      <c r="A50" s="58" t="s">
        <v>90</v>
      </c>
      <c r="B50" s="42" t="s">
        <v>13</v>
      </c>
      <c r="C50" s="41" t="s">
        <v>17</v>
      </c>
      <c r="D50" s="42">
        <v>97</v>
      </c>
      <c r="E50" s="41">
        <v>2</v>
      </c>
      <c r="F50" s="42" t="s">
        <v>201</v>
      </c>
      <c r="G50" s="28" t="s">
        <v>245</v>
      </c>
      <c r="H50" s="29">
        <v>500</v>
      </c>
      <c r="I50" s="43">
        <f>'Прил 4'!K42</f>
        <v>89.4</v>
      </c>
    </row>
    <row r="51" spans="1:9" ht="48" customHeight="1" x14ac:dyDescent="0.25">
      <c r="A51" s="44" t="s">
        <v>298</v>
      </c>
      <c r="B51" s="42" t="s">
        <v>13</v>
      </c>
      <c r="C51" s="41" t="s">
        <v>17</v>
      </c>
      <c r="D51" s="42">
        <v>97</v>
      </c>
      <c r="E51" s="41">
        <v>2</v>
      </c>
      <c r="F51" s="42" t="s">
        <v>201</v>
      </c>
      <c r="G51" s="42" t="s">
        <v>246</v>
      </c>
      <c r="H51" s="41"/>
      <c r="I51" s="43">
        <f>I52</f>
        <v>55.9</v>
      </c>
    </row>
    <row r="52" spans="1:9" ht="18" customHeight="1" x14ac:dyDescent="0.25">
      <c r="A52" s="58" t="s">
        <v>90</v>
      </c>
      <c r="B52" s="42" t="s">
        <v>13</v>
      </c>
      <c r="C52" s="41" t="s">
        <v>17</v>
      </c>
      <c r="D52" s="42">
        <v>97</v>
      </c>
      <c r="E52" s="41">
        <v>2</v>
      </c>
      <c r="F52" s="42" t="s">
        <v>201</v>
      </c>
      <c r="G52" s="42" t="s">
        <v>246</v>
      </c>
      <c r="H52" s="41">
        <v>500</v>
      </c>
      <c r="I52" s="43">
        <f>'Прил 4'!K44</f>
        <v>55.9</v>
      </c>
    </row>
    <row r="53" spans="1:9" ht="28.5" customHeight="1" x14ac:dyDescent="0.25">
      <c r="A53" s="44" t="s">
        <v>114</v>
      </c>
      <c r="B53" s="42" t="s">
        <v>13</v>
      </c>
      <c r="C53" s="41" t="s">
        <v>17</v>
      </c>
      <c r="D53" s="42">
        <v>97</v>
      </c>
      <c r="E53" s="41">
        <v>2</v>
      </c>
      <c r="F53" s="42" t="s">
        <v>201</v>
      </c>
      <c r="G53" s="42" t="s">
        <v>247</v>
      </c>
      <c r="H53" s="41"/>
      <c r="I53" s="43">
        <f>I54</f>
        <v>60.2</v>
      </c>
    </row>
    <row r="54" spans="1:9" ht="15" customHeight="1" x14ac:dyDescent="0.25">
      <c r="A54" s="58" t="s">
        <v>90</v>
      </c>
      <c r="B54" s="42" t="s">
        <v>13</v>
      </c>
      <c r="C54" s="41" t="s">
        <v>17</v>
      </c>
      <c r="D54" s="42">
        <v>97</v>
      </c>
      <c r="E54" s="41">
        <v>2</v>
      </c>
      <c r="F54" s="42" t="s">
        <v>201</v>
      </c>
      <c r="G54" s="42" t="s">
        <v>247</v>
      </c>
      <c r="H54" s="41">
        <v>500</v>
      </c>
      <c r="I54" s="43">
        <f>'Прил 4'!K46</f>
        <v>60.2</v>
      </c>
    </row>
    <row r="55" spans="1:9" ht="33" customHeight="1" x14ac:dyDescent="0.25">
      <c r="A55" s="44" t="s">
        <v>299</v>
      </c>
      <c r="B55" s="42" t="s">
        <v>13</v>
      </c>
      <c r="C55" s="41" t="s">
        <v>17</v>
      </c>
      <c r="D55" s="42">
        <v>97</v>
      </c>
      <c r="E55" s="41">
        <v>2</v>
      </c>
      <c r="F55" s="42" t="s">
        <v>201</v>
      </c>
      <c r="G55" s="42" t="s">
        <v>248</v>
      </c>
      <c r="H55" s="41"/>
      <c r="I55" s="43">
        <f>I56</f>
        <v>106.19999999999999</v>
      </c>
    </row>
    <row r="56" spans="1:9" ht="15.75" customHeight="1" x14ac:dyDescent="0.25">
      <c r="A56" s="58" t="s">
        <v>90</v>
      </c>
      <c r="B56" s="42" t="s">
        <v>13</v>
      </c>
      <c r="C56" s="41" t="s">
        <v>17</v>
      </c>
      <c r="D56" s="42">
        <v>97</v>
      </c>
      <c r="E56" s="41">
        <v>2</v>
      </c>
      <c r="F56" s="42" t="s">
        <v>201</v>
      </c>
      <c r="G56" s="42" t="s">
        <v>248</v>
      </c>
      <c r="H56" s="41">
        <v>500</v>
      </c>
      <c r="I56" s="43">
        <f>'Прил 4'!K48</f>
        <v>106.19999999999999</v>
      </c>
    </row>
    <row r="57" spans="1:9" ht="28.5" customHeight="1" x14ac:dyDescent="0.25">
      <c r="A57" s="44" t="s">
        <v>300</v>
      </c>
      <c r="B57" s="42" t="s">
        <v>13</v>
      </c>
      <c r="C57" s="41" t="s">
        <v>17</v>
      </c>
      <c r="D57" s="42">
        <v>97</v>
      </c>
      <c r="E57" s="41">
        <v>2</v>
      </c>
      <c r="F57" s="42" t="s">
        <v>201</v>
      </c>
      <c r="G57" s="42" t="s">
        <v>249</v>
      </c>
      <c r="H57" s="41"/>
      <c r="I57" s="43">
        <f>I58</f>
        <v>136</v>
      </c>
    </row>
    <row r="58" spans="1:9" ht="15" customHeight="1" x14ac:dyDescent="0.25">
      <c r="A58" s="58" t="s">
        <v>90</v>
      </c>
      <c r="B58" s="42" t="s">
        <v>13</v>
      </c>
      <c r="C58" s="41" t="s">
        <v>17</v>
      </c>
      <c r="D58" s="42">
        <v>97</v>
      </c>
      <c r="E58" s="41">
        <v>2</v>
      </c>
      <c r="F58" s="42" t="s">
        <v>201</v>
      </c>
      <c r="G58" s="42" t="s">
        <v>249</v>
      </c>
      <c r="H58" s="41">
        <v>500</v>
      </c>
      <c r="I58" s="43">
        <f>'Прил 4'!K50</f>
        <v>136</v>
      </c>
    </row>
    <row r="59" spans="1:9" ht="37.5" customHeight="1" x14ac:dyDescent="0.2">
      <c r="A59" s="46" t="s">
        <v>359</v>
      </c>
      <c r="B59" s="21" t="s">
        <v>13</v>
      </c>
      <c r="C59" s="21" t="s">
        <v>135</v>
      </c>
      <c r="D59" s="21"/>
      <c r="E59" s="21"/>
      <c r="F59" s="21"/>
      <c r="G59" s="21"/>
      <c r="H59" s="21"/>
      <c r="I59" s="33">
        <f>I60</f>
        <v>138.30000000000001</v>
      </c>
    </row>
    <row r="60" spans="1:9" ht="15" customHeight="1" x14ac:dyDescent="0.25">
      <c r="A60" s="44" t="s">
        <v>90</v>
      </c>
      <c r="B60" s="42" t="s">
        <v>13</v>
      </c>
      <c r="C60" s="42" t="s">
        <v>135</v>
      </c>
      <c r="D60" s="42" t="s">
        <v>121</v>
      </c>
      <c r="E60" s="42"/>
      <c r="F60" s="42"/>
      <c r="G60" s="42"/>
      <c r="H60" s="42"/>
      <c r="I60" s="43">
        <f>I61</f>
        <v>138.30000000000001</v>
      </c>
    </row>
    <row r="61" spans="1:9" ht="50.25" customHeight="1" x14ac:dyDescent="0.25">
      <c r="A61" s="44" t="s">
        <v>112</v>
      </c>
      <c r="B61" s="42" t="s">
        <v>13</v>
      </c>
      <c r="C61" s="42" t="s">
        <v>135</v>
      </c>
      <c r="D61" s="42" t="s">
        <v>121</v>
      </c>
      <c r="E61" s="42" t="s">
        <v>198</v>
      </c>
      <c r="F61" s="42"/>
      <c r="G61" s="42"/>
      <c r="H61" s="42"/>
      <c r="I61" s="43">
        <f>I62</f>
        <v>138.30000000000001</v>
      </c>
    </row>
    <row r="62" spans="1:9" ht="33.75" customHeight="1" x14ac:dyDescent="0.25">
      <c r="A62" s="44" t="s">
        <v>301</v>
      </c>
      <c r="B62" s="42" t="s">
        <v>13</v>
      </c>
      <c r="C62" s="42" t="s">
        <v>135</v>
      </c>
      <c r="D62" s="42">
        <v>97</v>
      </c>
      <c r="E62" s="41">
        <v>2</v>
      </c>
      <c r="F62" s="42" t="s">
        <v>201</v>
      </c>
      <c r="G62" s="42" t="s">
        <v>368</v>
      </c>
      <c r="H62" s="41"/>
      <c r="I62" s="43">
        <f>I63</f>
        <v>138.30000000000001</v>
      </c>
    </row>
    <row r="63" spans="1:9" ht="15" customHeight="1" x14ac:dyDescent="0.25">
      <c r="A63" s="58" t="s">
        <v>90</v>
      </c>
      <c r="B63" s="42" t="s">
        <v>13</v>
      </c>
      <c r="C63" s="42" t="s">
        <v>135</v>
      </c>
      <c r="D63" s="42">
        <v>97</v>
      </c>
      <c r="E63" s="41">
        <v>2</v>
      </c>
      <c r="F63" s="42" t="s">
        <v>201</v>
      </c>
      <c r="G63" s="42" t="s">
        <v>368</v>
      </c>
      <c r="H63" s="41">
        <v>500</v>
      </c>
      <c r="I63" s="43">
        <f>'Прил 4'!K55</f>
        <v>138.30000000000001</v>
      </c>
    </row>
    <row r="64" spans="1:9" ht="15" customHeight="1" x14ac:dyDescent="0.2">
      <c r="A64" s="32" t="s">
        <v>0</v>
      </c>
      <c r="B64" s="21" t="s">
        <v>13</v>
      </c>
      <c r="C64" s="20">
        <v>11</v>
      </c>
      <c r="D64" s="21"/>
      <c r="E64" s="20"/>
      <c r="F64" s="21"/>
      <c r="G64" s="21"/>
      <c r="H64" s="20" t="s">
        <v>9</v>
      </c>
      <c r="I64" s="22">
        <f>I65</f>
        <v>299.89999999999998</v>
      </c>
    </row>
    <row r="65" spans="1:9" ht="18" customHeight="1" x14ac:dyDescent="0.25">
      <c r="A65" s="48" t="s">
        <v>0</v>
      </c>
      <c r="B65" s="42" t="s">
        <v>13</v>
      </c>
      <c r="C65" s="41">
        <v>11</v>
      </c>
      <c r="D65" s="42">
        <v>94</v>
      </c>
      <c r="E65" s="49">
        <v>0</v>
      </c>
      <c r="F65" s="50"/>
      <c r="G65" s="50" t="s">
        <v>111</v>
      </c>
      <c r="H65" s="41"/>
      <c r="I65" s="51">
        <f>I66</f>
        <v>299.89999999999998</v>
      </c>
    </row>
    <row r="66" spans="1:9" ht="15" customHeight="1" x14ac:dyDescent="0.25">
      <c r="A66" s="27" t="s">
        <v>1</v>
      </c>
      <c r="B66" s="28" t="s">
        <v>13</v>
      </c>
      <c r="C66" s="29">
        <v>11</v>
      </c>
      <c r="D66" s="42">
        <v>94</v>
      </c>
      <c r="E66" s="41">
        <v>1</v>
      </c>
      <c r="F66" s="42"/>
      <c r="G66" s="50" t="s">
        <v>111</v>
      </c>
      <c r="H66" s="29" t="s">
        <v>9</v>
      </c>
      <c r="I66" s="52">
        <f>I67</f>
        <v>299.89999999999998</v>
      </c>
    </row>
    <row r="67" spans="1:9" ht="15.75" customHeight="1" x14ac:dyDescent="0.25">
      <c r="A67" s="27" t="str">
        <f>A66</f>
        <v>Резервные фонды местных администраций</v>
      </c>
      <c r="B67" s="28" t="s">
        <v>13</v>
      </c>
      <c r="C67" s="29">
        <v>11</v>
      </c>
      <c r="D67" s="42">
        <v>94</v>
      </c>
      <c r="E67" s="41">
        <v>1</v>
      </c>
      <c r="F67" s="42" t="s">
        <v>201</v>
      </c>
      <c r="G67" s="42" t="s">
        <v>250</v>
      </c>
      <c r="H67" s="29"/>
      <c r="I67" s="52">
        <f>I68</f>
        <v>299.89999999999998</v>
      </c>
    </row>
    <row r="68" spans="1:9" ht="15" customHeight="1" x14ac:dyDescent="0.25">
      <c r="A68" s="27" t="s">
        <v>212</v>
      </c>
      <c r="B68" s="28" t="s">
        <v>13</v>
      </c>
      <c r="C68" s="29">
        <v>11</v>
      </c>
      <c r="D68" s="42">
        <v>94</v>
      </c>
      <c r="E68" s="41">
        <v>1</v>
      </c>
      <c r="F68" s="42" t="s">
        <v>201</v>
      </c>
      <c r="G68" s="42" t="s">
        <v>250</v>
      </c>
      <c r="H68" s="28" t="s">
        <v>211</v>
      </c>
      <c r="I68" s="52">
        <f>'Прил 4'!K60</f>
        <v>299.89999999999998</v>
      </c>
    </row>
    <row r="69" spans="1:9" ht="18.75" customHeight="1" x14ac:dyDescent="0.25">
      <c r="A69" s="32" t="s">
        <v>25</v>
      </c>
      <c r="B69" s="21" t="s">
        <v>13</v>
      </c>
      <c r="C69" s="20">
        <v>13</v>
      </c>
      <c r="D69" s="53"/>
      <c r="E69" s="54"/>
      <c r="F69" s="53"/>
      <c r="G69" s="53"/>
      <c r="H69" s="54"/>
      <c r="I69" s="33">
        <f>I70+I81+I98+I102+I106+I112+I121</f>
        <v>5299.8</v>
      </c>
    </row>
    <row r="70" spans="1:9" ht="42" customHeight="1" x14ac:dyDescent="0.2">
      <c r="A70" s="23" t="s">
        <v>116</v>
      </c>
      <c r="B70" s="24" t="s">
        <v>13</v>
      </c>
      <c r="C70" s="25">
        <v>13</v>
      </c>
      <c r="D70" s="24" t="s">
        <v>13</v>
      </c>
      <c r="E70" s="25"/>
      <c r="F70" s="24"/>
      <c r="G70" s="24"/>
      <c r="H70" s="25"/>
      <c r="I70" s="55">
        <f>I71+I78</f>
        <v>2120.8000000000002</v>
      </c>
    </row>
    <row r="71" spans="1:9" ht="15" customHeight="1" x14ac:dyDescent="0.2">
      <c r="A71" s="34" t="s">
        <v>173</v>
      </c>
      <c r="B71" s="36" t="s">
        <v>13</v>
      </c>
      <c r="C71" s="35">
        <v>13</v>
      </c>
      <c r="D71" s="36" t="s">
        <v>13</v>
      </c>
      <c r="E71" s="35">
        <v>1</v>
      </c>
      <c r="F71" s="36"/>
      <c r="G71" s="36"/>
      <c r="H71" s="35"/>
      <c r="I71" s="37">
        <f>I72+I74+I76</f>
        <v>1742.8000000000002</v>
      </c>
    </row>
    <row r="72" spans="1:9" ht="15" customHeight="1" x14ac:dyDescent="0.25">
      <c r="A72" s="47" t="s">
        <v>115</v>
      </c>
      <c r="B72" s="28" t="s">
        <v>13</v>
      </c>
      <c r="C72" s="29">
        <v>13</v>
      </c>
      <c r="D72" s="28" t="s">
        <v>13</v>
      </c>
      <c r="E72" s="29">
        <v>1</v>
      </c>
      <c r="F72" s="28" t="s">
        <v>201</v>
      </c>
      <c r="G72" s="28" t="s">
        <v>251</v>
      </c>
      <c r="H72" s="29"/>
      <c r="I72" s="31">
        <f>I73</f>
        <v>1267.4000000000001</v>
      </c>
    </row>
    <row r="73" spans="1:9" ht="37.5" customHeight="1" x14ac:dyDescent="0.25">
      <c r="A73" s="44" t="s">
        <v>218</v>
      </c>
      <c r="B73" s="28" t="s">
        <v>13</v>
      </c>
      <c r="C73" s="29">
        <v>13</v>
      </c>
      <c r="D73" s="28" t="s">
        <v>13</v>
      </c>
      <c r="E73" s="29">
        <v>1</v>
      </c>
      <c r="F73" s="28" t="s">
        <v>201</v>
      </c>
      <c r="G73" s="28" t="s">
        <v>251</v>
      </c>
      <c r="H73" s="29">
        <v>240</v>
      </c>
      <c r="I73" s="31">
        <f>'Прил 4'!K65</f>
        <v>1267.4000000000001</v>
      </c>
    </row>
    <row r="74" spans="1:9" ht="15" customHeight="1" x14ac:dyDescent="0.25">
      <c r="A74" s="47" t="s">
        <v>403</v>
      </c>
      <c r="B74" s="28" t="s">
        <v>13</v>
      </c>
      <c r="C74" s="29">
        <v>13</v>
      </c>
      <c r="D74" s="28" t="s">
        <v>13</v>
      </c>
      <c r="E74" s="29">
        <v>1</v>
      </c>
      <c r="F74" s="28" t="s">
        <v>201</v>
      </c>
      <c r="G74" s="28" t="s">
        <v>252</v>
      </c>
      <c r="H74" s="29"/>
      <c r="I74" s="31">
        <f>I75</f>
        <v>235.39999999999998</v>
      </c>
    </row>
    <row r="75" spans="1:9" ht="32.25" customHeight="1" x14ac:dyDescent="0.25">
      <c r="A75" s="44" t="s">
        <v>218</v>
      </c>
      <c r="B75" s="28" t="s">
        <v>13</v>
      </c>
      <c r="C75" s="29">
        <v>13</v>
      </c>
      <c r="D75" s="28" t="s">
        <v>13</v>
      </c>
      <c r="E75" s="29">
        <v>1</v>
      </c>
      <c r="F75" s="28" t="s">
        <v>201</v>
      </c>
      <c r="G75" s="28" t="s">
        <v>252</v>
      </c>
      <c r="H75" s="29">
        <v>240</v>
      </c>
      <c r="I75" s="31">
        <f>'Прил 4'!K67</f>
        <v>235.39999999999998</v>
      </c>
    </row>
    <row r="76" spans="1:9" ht="15" customHeight="1" x14ac:dyDescent="0.25">
      <c r="A76" s="47" t="s">
        <v>117</v>
      </c>
      <c r="B76" s="28" t="s">
        <v>13</v>
      </c>
      <c r="C76" s="29">
        <v>13</v>
      </c>
      <c r="D76" s="28" t="s">
        <v>13</v>
      </c>
      <c r="E76" s="29">
        <v>1</v>
      </c>
      <c r="F76" s="28" t="s">
        <v>201</v>
      </c>
      <c r="G76" s="28" t="s">
        <v>253</v>
      </c>
      <c r="H76" s="29"/>
      <c r="I76" s="31">
        <f>I77</f>
        <v>240</v>
      </c>
    </row>
    <row r="77" spans="1:9" ht="33" customHeight="1" x14ac:dyDescent="0.25">
      <c r="A77" s="44" t="s">
        <v>218</v>
      </c>
      <c r="B77" s="28" t="s">
        <v>13</v>
      </c>
      <c r="C77" s="29">
        <v>13</v>
      </c>
      <c r="D77" s="28" t="s">
        <v>13</v>
      </c>
      <c r="E77" s="29">
        <v>1</v>
      </c>
      <c r="F77" s="28" t="s">
        <v>201</v>
      </c>
      <c r="G77" s="28" t="s">
        <v>253</v>
      </c>
      <c r="H77" s="29">
        <v>240</v>
      </c>
      <c r="I77" s="31">
        <f>'Прил 4'!K69</f>
        <v>240</v>
      </c>
    </row>
    <row r="78" spans="1:9" ht="30" customHeight="1" x14ac:dyDescent="0.2">
      <c r="A78" s="45" t="s">
        <v>192</v>
      </c>
      <c r="B78" s="36" t="s">
        <v>13</v>
      </c>
      <c r="C78" s="35">
        <v>13</v>
      </c>
      <c r="D78" s="36" t="s">
        <v>13</v>
      </c>
      <c r="E78" s="35">
        <v>2</v>
      </c>
      <c r="F78" s="36"/>
      <c r="G78" s="24"/>
      <c r="H78" s="25"/>
      <c r="I78" s="55">
        <f>I79</f>
        <v>378</v>
      </c>
    </row>
    <row r="79" spans="1:9" ht="16.5" customHeight="1" x14ac:dyDescent="0.25">
      <c r="A79" s="47" t="s">
        <v>193</v>
      </c>
      <c r="B79" s="28" t="s">
        <v>13</v>
      </c>
      <c r="C79" s="29">
        <v>13</v>
      </c>
      <c r="D79" s="28" t="s">
        <v>13</v>
      </c>
      <c r="E79" s="29">
        <v>2</v>
      </c>
      <c r="F79" s="28" t="s">
        <v>201</v>
      </c>
      <c r="G79" s="28" t="s">
        <v>254</v>
      </c>
      <c r="H79" s="29"/>
      <c r="I79" s="31">
        <f>I80</f>
        <v>378</v>
      </c>
    </row>
    <row r="80" spans="1:9" ht="30" x14ac:dyDescent="0.25">
      <c r="A80" s="44" t="s">
        <v>218</v>
      </c>
      <c r="B80" s="28" t="s">
        <v>13</v>
      </c>
      <c r="C80" s="29">
        <v>13</v>
      </c>
      <c r="D80" s="28" t="s">
        <v>13</v>
      </c>
      <c r="E80" s="29">
        <v>2</v>
      </c>
      <c r="F80" s="28" t="s">
        <v>201</v>
      </c>
      <c r="G80" s="28" t="s">
        <v>254</v>
      </c>
      <c r="H80" s="29">
        <v>240</v>
      </c>
      <c r="I80" s="31">
        <f>'Прил 4'!K72</f>
        <v>378</v>
      </c>
    </row>
    <row r="81" spans="1:9" ht="42.75" x14ac:dyDescent="0.2">
      <c r="A81" s="23" t="s">
        <v>220</v>
      </c>
      <c r="B81" s="24" t="s">
        <v>13</v>
      </c>
      <c r="C81" s="25">
        <v>13</v>
      </c>
      <c r="D81" s="24" t="s">
        <v>22</v>
      </c>
      <c r="E81" s="25"/>
      <c r="F81" s="24"/>
      <c r="G81" s="24"/>
      <c r="H81" s="25"/>
      <c r="I81" s="55">
        <f>I82</f>
        <v>1134</v>
      </c>
    </row>
    <row r="82" spans="1:9" ht="28.5" x14ac:dyDescent="0.2">
      <c r="A82" s="34" t="s">
        <v>221</v>
      </c>
      <c r="B82" s="36" t="s">
        <v>13</v>
      </c>
      <c r="C82" s="35">
        <v>13</v>
      </c>
      <c r="D82" s="36" t="s">
        <v>22</v>
      </c>
      <c r="E82" s="35">
        <v>1</v>
      </c>
      <c r="F82" s="36"/>
      <c r="G82" s="36"/>
      <c r="H82" s="35"/>
      <c r="I82" s="37">
        <f>I83+I86+I89+I92+I95</f>
        <v>1134</v>
      </c>
    </row>
    <row r="83" spans="1:9" ht="15" x14ac:dyDescent="0.25">
      <c r="A83" s="48" t="s">
        <v>311</v>
      </c>
      <c r="B83" s="42" t="s">
        <v>13</v>
      </c>
      <c r="C83" s="41">
        <v>13</v>
      </c>
      <c r="D83" s="42" t="s">
        <v>22</v>
      </c>
      <c r="E83" s="41">
        <v>1</v>
      </c>
      <c r="F83" s="42" t="s">
        <v>13</v>
      </c>
      <c r="G83" s="42"/>
      <c r="H83" s="41"/>
      <c r="I83" s="43">
        <f>I84</f>
        <v>45</v>
      </c>
    </row>
    <row r="84" spans="1:9" ht="30" x14ac:dyDescent="0.25">
      <c r="A84" s="44" t="s">
        <v>222</v>
      </c>
      <c r="B84" s="28" t="s">
        <v>13</v>
      </c>
      <c r="C84" s="28" t="s">
        <v>223</v>
      </c>
      <c r="D84" s="28" t="s">
        <v>22</v>
      </c>
      <c r="E84" s="28" t="s">
        <v>224</v>
      </c>
      <c r="F84" s="28" t="s">
        <v>13</v>
      </c>
      <c r="G84" s="28" t="s">
        <v>255</v>
      </c>
      <c r="H84" s="28"/>
      <c r="I84" s="31">
        <f>I85</f>
        <v>45</v>
      </c>
    </row>
    <row r="85" spans="1:9" ht="30" x14ac:dyDescent="0.25">
      <c r="A85" s="44" t="s">
        <v>218</v>
      </c>
      <c r="B85" s="28" t="s">
        <v>13</v>
      </c>
      <c r="C85" s="28" t="s">
        <v>223</v>
      </c>
      <c r="D85" s="28" t="s">
        <v>22</v>
      </c>
      <c r="E85" s="28" t="s">
        <v>224</v>
      </c>
      <c r="F85" s="28" t="s">
        <v>13</v>
      </c>
      <c r="G85" s="28" t="s">
        <v>255</v>
      </c>
      <c r="H85" s="28" t="s">
        <v>225</v>
      </c>
      <c r="I85" s="31">
        <f>'Прил 4'!K77</f>
        <v>45</v>
      </c>
    </row>
    <row r="86" spans="1:9" ht="15" x14ac:dyDescent="0.25">
      <c r="A86" s="48" t="s">
        <v>349</v>
      </c>
      <c r="B86" s="42" t="s">
        <v>13</v>
      </c>
      <c r="C86" s="41">
        <v>13</v>
      </c>
      <c r="D86" s="42" t="s">
        <v>22</v>
      </c>
      <c r="E86" s="41">
        <v>1</v>
      </c>
      <c r="F86" s="42" t="s">
        <v>15</v>
      </c>
      <c r="G86" s="42"/>
      <c r="H86" s="41"/>
      <c r="I86" s="43">
        <f>I87</f>
        <v>70</v>
      </c>
    </row>
    <row r="87" spans="1:9" ht="30" x14ac:dyDescent="0.25">
      <c r="A87" s="44" t="s">
        <v>222</v>
      </c>
      <c r="B87" s="28" t="s">
        <v>13</v>
      </c>
      <c r="C87" s="28" t="s">
        <v>223</v>
      </c>
      <c r="D87" s="28" t="s">
        <v>22</v>
      </c>
      <c r="E87" s="28" t="s">
        <v>224</v>
      </c>
      <c r="F87" s="28" t="s">
        <v>15</v>
      </c>
      <c r="G87" s="28" t="s">
        <v>255</v>
      </c>
      <c r="H87" s="28"/>
      <c r="I87" s="31">
        <f>I88</f>
        <v>70</v>
      </c>
    </row>
    <row r="88" spans="1:9" ht="30" x14ac:dyDescent="0.25">
      <c r="A88" s="44" t="s">
        <v>218</v>
      </c>
      <c r="B88" s="28" t="s">
        <v>13</v>
      </c>
      <c r="C88" s="28" t="s">
        <v>223</v>
      </c>
      <c r="D88" s="28" t="s">
        <v>22</v>
      </c>
      <c r="E88" s="28" t="s">
        <v>224</v>
      </c>
      <c r="F88" s="28" t="s">
        <v>15</v>
      </c>
      <c r="G88" s="28" t="s">
        <v>255</v>
      </c>
      <c r="H88" s="28" t="s">
        <v>225</v>
      </c>
      <c r="I88" s="31">
        <f>'Прил 4'!K80</f>
        <v>70</v>
      </c>
    </row>
    <row r="89" spans="1:9" ht="15" x14ac:dyDescent="0.25">
      <c r="A89" s="48" t="s">
        <v>313</v>
      </c>
      <c r="B89" s="42" t="s">
        <v>13</v>
      </c>
      <c r="C89" s="41">
        <v>13</v>
      </c>
      <c r="D89" s="42" t="s">
        <v>22</v>
      </c>
      <c r="E89" s="41">
        <v>1</v>
      </c>
      <c r="F89" s="42" t="s">
        <v>14</v>
      </c>
      <c r="G89" s="42"/>
      <c r="H89" s="41"/>
      <c r="I89" s="43">
        <f>I90</f>
        <v>920.6</v>
      </c>
    </row>
    <row r="90" spans="1:9" ht="34.5" customHeight="1" x14ac:dyDescent="0.25">
      <c r="A90" s="44" t="s">
        <v>222</v>
      </c>
      <c r="B90" s="28" t="s">
        <v>13</v>
      </c>
      <c r="C90" s="28" t="s">
        <v>223</v>
      </c>
      <c r="D90" s="28" t="s">
        <v>22</v>
      </c>
      <c r="E90" s="28" t="s">
        <v>224</v>
      </c>
      <c r="F90" s="28" t="s">
        <v>14</v>
      </c>
      <c r="G90" s="28" t="s">
        <v>255</v>
      </c>
      <c r="H90" s="28"/>
      <c r="I90" s="31">
        <f>I91</f>
        <v>920.6</v>
      </c>
    </row>
    <row r="91" spans="1:9" ht="30" x14ac:dyDescent="0.25">
      <c r="A91" s="44" t="s">
        <v>218</v>
      </c>
      <c r="B91" s="28" t="s">
        <v>13</v>
      </c>
      <c r="C91" s="28" t="s">
        <v>223</v>
      </c>
      <c r="D91" s="28" t="s">
        <v>22</v>
      </c>
      <c r="E91" s="28" t="s">
        <v>224</v>
      </c>
      <c r="F91" s="28" t="s">
        <v>14</v>
      </c>
      <c r="G91" s="28" t="s">
        <v>255</v>
      </c>
      <c r="H91" s="28" t="s">
        <v>225</v>
      </c>
      <c r="I91" s="31">
        <f>'Прил 4'!K83</f>
        <v>920.6</v>
      </c>
    </row>
    <row r="92" spans="1:9" ht="15" x14ac:dyDescent="0.25">
      <c r="A92" s="48" t="s">
        <v>314</v>
      </c>
      <c r="B92" s="42" t="s">
        <v>13</v>
      </c>
      <c r="C92" s="41">
        <v>13</v>
      </c>
      <c r="D92" s="42" t="s">
        <v>22</v>
      </c>
      <c r="E92" s="41">
        <v>1</v>
      </c>
      <c r="F92" s="42" t="s">
        <v>17</v>
      </c>
      <c r="G92" s="42"/>
      <c r="H92" s="41"/>
      <c r="I92" s="43">
        <f>I93</f>
        <v>40</v>
      </c>
    </row>
    <row r="93" spans="1:9" ht="30" x14ac:dyDescent="0.25">
      <c r="A93" s="44" t="s">
        <v>222</v>
      </c>
      <c r="B93" s="28" t="s">
        <v>13</v>
      </c>
      <c r="C93" s="28" t="s">
        <v>223</v>
      </c>
      <c r="D93" s="28" t="s">
        <v>22</v>
      </c>
      <c r="E93" s="28" t="s">
        <v>224</v>
      </c>
      <c r="F93" s="28" t="s">
        <v>17</v>
      </c>
      <c r="G93" s="28" t="s">
        <v>255</v>
      </c>
      <c r="H93" s="28"/>
      <c r="I93" s="31">
        <f>I94</f>
        <v>40</v>
      </c>
    </row>
    <row r="94" spans="1:9" ht="35.25" customHeight="1" x14ac:dyDescent="0.25">
      <c r="A94" s="44" t="s">
        <v>218</v>
      </c>
      <c r="B94" s="28" t="s">
        <v>13</v>
      </c>
      <c r="C94" s="28" t="s">
        <v>223</v>
      </c>
      <c r="D94" s="28" t="s">
        <v>22</v>
      </c>
      <c r="E94" s="28" t="s">
        <v>224</v>
      </c>
      <c r="F94" s="28" t="s">
        <v>17</v>
      </c>
      <c r="G94" s="28" t="s">
        <v>255</v>
      </c>
      <c r="H94" s="28" t="s">
        <v>225</v>
      </c>
      <c r="I94" s="31">
        <f>'Прил 4'!K86</f>
        <v>40</v>
      </c>
    </row>
    <row r="95" spans="1:9" ht="15" x14ac:dyDescent="0.25">
      <c r="A95" s="48" t="s">
        <v>315</v>
      </c>
      <c r="B95" s="42" t="s">
        <v>13</v>
      </c>
      <c r="C95" s="41">
        <v>13</v>
      </c>
      <c r="D95" s="42" t="s">
        <v>22</v>
      </c>
      <c r="E95" s="41">
        <v>1</v>
      </c>
      <c r="F95" s="42" t="s">
        <v>135</v>
      </c>
      <c r="G95" s="42"/>
      <c r="H95" s="41"/>
      <c r="I95" s="43">
        <f>I96</f>
        <v>58.4</v>
      </c>
    </row>
    <row r="96" spans="1:9" ht="30" x14ac:dyDescent="0.25">
      <c r="A96" s="44" t="s">
        <v>222</v>
      </c>
      <c r="B96" s="28" t="s">
        <v>13</v>
      </c>
      <c r="C96" s="28" t="s">
        <v>223</v>
      </c>
      <c r="D96" s="28" t="s">
        <v>22</v>
      </c>
      <c r="E96" s="28" t="s">
        <v>224</v>
      </c>
      <c r="F96" s="28" t="s">
        <v>135</v>
      </c>
      <c r="G96" s="28" t="s">
        <v>255</v>
      </c>
      <c r="H96" s="28"/>
      <c r="I96" s="31">
        <f>I97</f>
        <v>58.4</v>
      </c>
    </row>
    <row r="97" spans="1:9" ht="30" x14ac:dyDescent="0.25">
      <c r="A97" s="44" t="s">
        <v>218</v>
      </c>
      <c r="B97" s="28" t="s">
        <v>13</v>
      </c>
      <c r="C97" s="28" t="s">
        <v>223</v>
      </c>
      <c r="D97" s="28" t="s">
        <v>22</v>
      </c>
      <c r="E97" s="28" t="s">
        <v>224</v>
      </c>
      <c r="F97" s="28" t="s">
        <v>135</v>
      </c>
      <c r="G97" s="28" t="s">
        <v>255</v>
      </c>
      <c r="H97" s="28" t="s">
        <v>225</v>
      </c>
      <c r="I97" s="31">
        <f>'Прил 4'!K89</f>
        <v>58.4</v>
      </c>
    </row>
    <row r="98" spans="1:9" ht="42.75" x14ac:dyDescent="0.2">
      <c r="A98" s="23" t="s">
        <v>226</v>
      </c>
      <c r="B98" s="24" t="s">
        <v>13</v>
      </c>
      <c r="C98" s="25">
        <v>13</v>
      </c>
      <c r="D98" s="24" t="s">
        <v>23</v>
      </c>
      <c r="E98" s="25"/>
      <c r="F98" s="24"/>
      <c r="G98" s="24"/>
      <c r="H98" s="25"/>
      <c r="I98" s="55">
        <f>I99</f>
        <v>273</v>
      </c>
    </row>
    <row r="99" spans="1:9" ht="28.5" x14ac:dyDescent="0.2">
      <c r="A99" s="34" t="s">
        <v>227</v>
      </c>
      <c r="B99" s="36" t="s">
        <v>13</v>
      </c>
      <c r="C99" s="35">
        <v>13</v>
      </c>
      <c r="D99" s="36" t="s">
        <v>23</v>
      </c>
      <c r="E99" s="35">
        <v>0</v>
      </c>
      <c r="F99" s="36"/>
      <c r="G99" s="36"/>
      <c r="H99" s="35"/>
      <c r="I99" s="37">
        <f>I100</f>
        <v>273</v>
      </c>
    </row>
    <row r="100" spans="1:9" ht="30" x14ac:dyDescent="0.25">
      <c r="A100" s="44" t="s">
        <v>228</v>
      </c>
      <c r="B100" s="28" t="s">
        <v>13</v>
      </c>
      <c r="C100" s="28" t="s">
        <v>223</v>
      </c>
      <c r="D100" s="28" t="s">
        <v>23</v>
      </c>
      <c r="E100" s="28" t="s">
        <v>229</v>
      </c>
      <c r="F100" s="28" t="s">
        <v>201</v>
      </c>
      <c r="G100" s="28" t="s">
        <v>256</v>
      </c>
      <c r="H100" s="28"/>
      <c r="I100" s="31">
        <f>I101</f>
        <v>273</v>
      </c>
    </row>
    <row r="101" spans="1:9" ht="30" x14ac:dyDescent="0.25">
      <c r="A101" s="44" t="s">
        <v>218</v>
      </c>
      <c r="B101" s="28" t="s">
        <v>13</v>
      </c>
      <c r="C101" s="28" t="s">
        <v>223</v>
      </c>
      <c r="D101" s="28" t="s">
        <v>23</v>
      </c>
      <c r="E101" s="28" t="s">
        <v>229</v>
      </c>
      <c r="F101" s="28" t="s">
        <v>201</v>
      </c>
      <c r="G101" s="28" t="s">
        <v>256</v>
      </c>
      <c r="H101" s="28" t="s">
        <v>225</v>
      </c>
      <c r="I101" s="31">
        <f>'Прил 4'!K93</f>
        <v>273</v>
      </c>
    </row>
    <row r="102" spans="1:9" ht="30" customHeight="1" x14ac:dyDescent="0.2">
      <c r="A102" s="23" t="s">
        <v>393</v>
      </c>
      <c r="B102" s="24" t="s">
        <v>13</v>
      </c>
      <c r="C102" s="25">
        <v>13</v>
      </c>
      <c r="D102" s="24" t="s">
        <v>87</v>
      </c>
      <c r="E102" s="25"/>
      <c r="F102" s="24"/>
      <c r="G102" s="24"/>
      <c r="H102" s="25"/>
      <c r="I102" s="55">
        <f>I103</f>
        <v>542</v>
      </c>
    </row>
    <row r="103" spans="1:9" ht="20.25" customHeight="1" x14ac:dyDescent="0.25">
      <c r="A103" s="44" t="s">
        <v>366</v>
      </c>
      <c r="B103" s="28" t="s">
        <v>13</v>
      </c>
      <c r="C103" s="28" t="s">
        <v>223</v>
      </c>
      <c r="D103" s="28" t="s">
        <v>87</v>
      </c>
      <c r="E103" s="28" t="s">
        <v>229</v>
      </c>
      <c r="F103" s="28" t="s">
        <v>13</v>
      </c>
      <c r="G103" s="28"/>
      <c r="H103" s="28"/>
      <c r="I103" s="31">
        <f>I104</f>
        <v>542</v>
      </c>
    </row>
    <row r="104" spans="1:9" ht="20.25" customHeight="1" x14ac:dyDescent="0.25">
      <c r="A104" s="44" t="s">
        <v>366</v>
      </c>
      <c r="B104" s="28" t="s">
        <v>13</v>
      </c>
      <c r="C104" s="28" t="s">
        <v>223</v>
      </c>
      <c r="D104" s="28" t="s">
        <v>87</v>
      </c>
      <c r="E104" s="28" t="s">
        <v>229</v>
      </c>
      <c r="F104" s="28" t="s">
        <v>13</v>
      </c>
      <c r="G104" s="28" t="s">
        <v>367</v>
      </c>
      <c r="H104" s="28"/>
      <c r="I104" s="31">
        <f>I105</f>
        <v>542</v>
      </c>
    </row>
    <row r="105" spans="1:9" ht="30" x14ac:dyDescent="0.25">
      <c r="A105" s="44" t="s">
        <v>218</v>
      </c>
      <c r="B105" s="28" t="s">
        <v>13</v>
      </c>
      <c r="C105" s="28" t="s">
        <v>223</v>
      </c>
      <c r="D105" s="28" t="s">
        <v>87</v>
      </c>
      <c r="E105" s="28" t="s">
        <v>229</v>
      </c>
      <c r="F105" s="28" t="s">
        <v>13</v>
      </c>
      <c r="G105" s="28" t="s">
        <v>367</v>
      </c>
      <c r="H105" s="28" t="s">
        <v>225</v>
      </c>
      <c r="I105" s="31">
        <f>'Прил 4'!K97</f>
        <v>542</v>
      </c>
    </row>
    <row r="106" spans="1:9" ht="15.75" customHeight="1" x14ac:dyDescent="0.2">
      <c r="A106" s="23" t="s">
        <v>103</v>
      </c>
      <c r="B106" s="24" t="s">
        <v>13</v>
      </c>
      <c r="C106" s="25">
        <v>13</v>
      </c>
      <c r="D106" s="24" t="s">
        <v>183</v>
      </c>
      <c r="E106" s="56"/>
      <c r="F106" s="57"/>
      <c r="G106" s="57"/>
      <c r="H106" s="25"/>
      <c r="I106" s="55">
        <f>I107</f>
        <v>900</v>
      </c>
    </row>
    <row r="107" spans="1:9" ht="17.25" customHeight="1" x14ac:dyDescent="0.25">
      <c r="A107" s="27" t="s">
        <v>104</v>
      </c>
      <c r="B107" s="42" t="s">
        <v>13</v>
      </c>
      <c r="C107" s="41">
        <v>13</v>
      </c>
      <c r="D107" s="41">
        <v>91</v>
      </c>
      <c r="E107" s="41">
        <v>1</v>
      </c>
      <c r="F107" s="42"/>
      <c r="G107" s="42"/>
      <c r="H107" s="41"/>
      <c r="I107" s="43">
        <f>I108+I110</f>
        <v>900</v>
      </c>
    </row>
    <row r="108" spans="1:9" ht="31.5" customHeight="1" x14ac:dyDescent="0.25">
      <c r="A108" s="27" t="s">
        <v>242</v>
      </c>
      <c r="B108" s="42" t="s">
        <v>13</v>
      </c>
      <c r="C108" s="41">
        <v>13</v>
      </c>
      <c r="D108" s="41">
        <v>91</v>
      </c>
      <c r="E108" s="41">
        <v>1</v>
      </c>
      <c r="F108" s="42" t="s">
        <v>201</v>
      </c>
      <c r="G108" s="42" t="s">
        <v>294</v>
      </c>
      <c r="H108" s="41"/>
      <c r="I108" s="43">
        <f>I109</f>
        <v>500</v>
      </c>
    </row>
    <row r="109" spans="1:9" ht="31.5" customHeight="1" x14ac:dyDescent="0.25">
      <c r="A109" s="27" t="s">
        <v>218</v>
      </c>
      <c r="B109" s="42" t="s">
        <v>13</v>
      </c>
      <c r="C109" s="41">
        <v>13</v>
      </c>
      <c r="D109" s="41">
        <v>91</v>
      </c>
      <c r="E109" s="41">
        <v>1</v>
      </c>
      <c r="F109" s="42" t="s">
        <v>201</v>
      </c>
      <c r="G109" s="42" t="s">
        <v>294</v>
      </c>
      <c r="H109" s="41">
        <v>240</v>
      </c>
      <c r="I109" s="43">
        <f>'Прил 4'!K351</f>
        <v>500</v>
      </c>
    </row>
    <row r="110" spans="1:9" ht="17.25" customHeight="1" x14ac:dyDescent="0.25">
      <c r="A110" s="47" t="s">
        <v>184</v>
      </c>
      <c r="B110" s="28" t="s">
        <v>13</v>
      </c>
      <c r="C110" s="29">
        <v>13</v>
      </c>
      <c r="D110" s="28" t="s">
        <v>183</v>
      </c>
      <c r="E110" s="29">
        <v>1</v>
      </c>
      <c r="F110" s="28" t="s">
        <v>201</v>
      </c>
      <c r="G110" s="28" t="s">
        <v>295</v>
      </c>
      <c r="H110" s="29"/>
      <c r="I110" s="31">
        <f>I111</f>
        <v>400</v>
      </c>
    </row>
    <row r="111" spans="1:9" ht="31.5" customHeight="1" x14ac:dyDescent="0.25">
      <c r="A111" s="44" t="s">
        <v>218</v>
      </c>
      <c r="B111" s="28" t="s">
        <v>13</v>
      </c>
      <c r="C111" s="29">
        <v>13</v>
      </c>
      <c r="D111" s="28" t="s">
        <v>183</v>
      </c>
      <c r="E111" s="29">
        <v>1</v>
      </c>
      <c r="F111" s="28" t="s">
        <v>201</v>
      </c>
      <c r="G111" s="28" t="s">
        <v>295</v>
      </c>
      <c r="H111" s="29">
        <v>240</v>
      </c>
      <c r="I111" s="31">
        <f>'Прил 4'!K353</f>
        <v>400</v>
      </c>
    </row>
    <row r="112" spans="1:9" ht="14.25" x14ac:dyDescent="0.2">
      <c r="A112" s="45" t="s">
        <v>191</v>
      </c>
      <c r="B112" s="24" t="s">
        <v>13</v>
      </c>
      <c r="C112" s="24" t="s">
        <v>223</v>
      </c>
      <c r="D112" s="24" t="s">
        <v>185</v>
      </c>
      <c r="E112" s="25"/>
      <c r="F112" s="24"/>
      <c r="G112" s="24"/>
      <c r="H112" s="25"/>
      <c r="I112" s="55">
        <f>I113</f>
        <v>330</v>
      </c>
    </row>
    <row r="113" spans="1:9" ht="15" x14ac:dyDescent="0.25">
      <c r="A113" s="44" t="s">
        <v>231</v>
      </c>
      <c r="B113" s="28" t="s">
        <v>13</v>
      </c>
      <c r="C113" s="28" t="s">
        <v>223</v>
      </c>
      <c r="D113" s="28" t="s">
        <v>185</v>
      </c>
      <c r="E113" s="29">
        <v>2</v>
      </c>
      <c r="F113" s="28"/>
      <c r="G113" s="28"/>
      <c r="H113" s="29"/>
      <c r="I113" s="31">
        <f>I114+I117+I119</f>
        <v>330</v>
      </c>
    </row>
    <row r="114" spans="1:9" ht="45" x14ac:dyDescent="0.25">
      <c r="A114" s="44" t="s">
        <v>387</v>
      </c>
      <c r="B114" s="28" t="s">
        <v>13</v>
      </c>
      <c r="C114" s="28" t="s">
        <v>223</v>
      </c>
      <c r="D114" s="28" t="s">
        <v>185</v>
      </c>
      <c r="E114" s="29">
        <v>2</v>
      </c>
      <c r="F114" s="28" t="s">
        <v>201</v>
      </c>
      <c r="G114" s="28" t="s">
        <v>388</v>
      </c>
      <c r="H114" s="29"/>
      <c r="I114" s="31">
        <f>SUM(I115:I116)</f>
        <v>190</v>
      </c>
    </row>
    <row r="115" spans="1:9" ht="15" x14ac:dyDescent="0.25">
      <c r="A115" s="44" t="s">
        <v>219</v>
      </c>
      <c r="B115" s="28" t="s">
        <v>13</v>
      </c>
      <c r="C115" s="28" t="s">
        <v>223</v>
      </c>
      <c r="D115" s="28" t="s">
        <v>185</v>
      </c>
      <c r="E115" s="29">
        <v>2</v>
      </c>
      <c r="F115" s="28" t="s">
        <v>201</v>
      </c>
      <c r="G115" s="28" t="s">
        <v>388</v>
      </c>
      <c r="H115" s="29">
        <v>830</v>
      </c>
      <c r="I115" s="31">
        <f>'Прил 4'!K101</f>
        <v>180</v>
      </c>
    </row>
    <row r="116" spans="1:9" ht="15" x14ac:dyDescent="0.25">
      <c r="A116" s="44" t="s">
        <v>210</v>
      </c>
      <c r="B116" s="28" t="s">
        <v>13</v>
      </c>
      <c r="C116" s="28" t="s">
        <v>223</v>
      </c>
      <c r="D116" s="28" t="s">
        <v>185</v>
      </c>
      <c r="E116" s="29">
        <v>2</v>
      </c>
      <c r="F116" s="28" t="s">
        <v>201</v>
      </c>
      <c r="G116" s="28" t="s">
        <v>388</v>
      </c>
      <c r="H116" s="29">
        <v>850</v>
      </c>
      <c r="I116" s="31">
        <f>'Прил 4'!K102</f>
        <v>10</v>
      </c>
    </row>
    <row r="117" spans="1:9" ht="15" x14ac:dyDescent="0.25">
      <c r="A117" s="44" t="s">
        <v>232</v>
      </c>
      <c r="B117" s="28" t="s">
        <v>13</v>
      </c>
      <c r="C117" s="28" t="s">
        <v>223</v>
      </c>
      <c r="D117" s="28" t="s">
        <v>185</v>
      </c>
      <c r="E117" s="29">
        <v>2</v>
      </c>
      <c r="F117" s="28" t="s">
        <v>201</v>
      </c>
      <c r="G117" s="28" t="s">
        <v>258</v>
      </c>
      <c r="H117" s="29"/>
      <c r="I117" s="31">
        <f>I118</f>
        <v>140</v>
      </c>
    </row>
    <row r="118" spans="1:9" ht="30" x14ac:dyDescent="0.25">
      <c r="A118" s="44" t="s">
        <v>218</v>
      </c>
      <c r="B118" s="28" t="s">
        <v>13</v>
      </c>
      <c r="C118" s="28" t="s">
        <v>223</v>
      </c>
      <c r="D118" s="28" t="s">
        <v>185</v>
      </c>
      <c r="E118" s="29">
        <v>2</v>
      </c>
      <c r="F118" s="28" t="s">
        <v>201</v>
      </c>
      <c r="G118" s="28" t="s">
        <v>258</v>
      </c>
      <c r="H118" s="29">
        <v>240</v>
      </c>
      <c r="I118" s="31">
        <f>'Прил 4'!K104</f>
        <v>140</v>
      </c>
    </row>
    <row r="119" spans="1:9" ht="15" hidden="1" x14ac:dyDescent="0.25">
      <c r="A119" s="47" t="s">
        <v>184</v>
      </c>
      <c r="B119" s="28" t="s">
        <v>13</v>
      </c>
      <c r="C119" s="28" t="s">
        <v>223</v>
      </c>
      <c r="D119" s="28" t="s">
        <v>185</v>
      </c>
      <c r="E119" s="29">
        <v>2</v>
      </c>
      <c r="F119" s="28" t="s">
        <v>201</v>
      </c>
      <c r="G119" s="28" t="s">
        <v>295</v>
      </c>
      <c r="H119" s="29"/>
      <c r="I119" s="31">
        <f>I120</f>
        <v>0</v>
      </c>
    </row>
    <row r="120" spans="1:9" ht="30" hidden="1" x14ac:dyDescent="0.25">
      <c r="A120" s="44" t="s">
        <v>218</v>
      </c>
      <c r="B120" s="28" t="s">
        <v>13</v>
      </c>
      <c r="C120" s="28" t="s">
        <v>223</v>
      </c>
      <c r="D120" s="28" t="s">
        <v>185</v>
      </c>
      <c r="E120" s="29">
        <v>2</v>
      </c>
      <c r="F120" s="28" t="s">
        <v>201</v>
      </c>
      <c r="G120" s="28" t="s">
        <v>295</v>
      </c>
      <c r="H120" s="29">
        <v>240</v>
      </c>
      <c r="I120" s="31">
        <f>'Прил 4'!K106</f>
        <v>0</v>
      </c>
    </row>
    <row r="121" spans="1:9" ht="15" hidden="1" customHeight="1" x14ac:dyDescent="0.25">
      <c r="A121" s="60" t="s">
        <v>166</v>
      </c>
      <c r="B121" s="24" t="s">
        <v>13</v>
      </c>
      <c r="C121" s="25">
        <v>13</v>
      </c>
      <c r="D121" s="24" t="s">
        <v>121</v>
      </c>
      <c r="E121" s="29"/>
      <c r="F121" s="28"/>
      <c r="G121" s="28"/>
      <c r="H121" s="29"/>
      <c r="I121" s="55">
        <f>I122</f>
        <v>0</v>
      </c>
    </row>
    <row r="122" spans="1:9" ht="28.5" hidden="1" x14ac:dyDescent="0.2">
      <c r="A122" s="45" t="s">
        <v>167</v>
      </c>
      <c r="B122" s="36" t="s">
        <v>13</v>
      </c>
      <c r="C122" s="35">
        <v>13</v>
      </c>
      <c r="D122" s="35">
        <v>97</v>
      </c>
      <c r="E122" s="35">
        <v>3</v>
      </c>
      <c r="F122" s="36"/>
      <c r="G122" s="36"/>
      <c r="H122" s="35"/>
      <c r="I122" s="37">
        <f>I123</f>
        <v>0</v>
      </c>
    </row>
    <row r="123" spans="1:9" ht="30" hidden="1" x14ac:dyDescent="0.25">
      <c r="A123" s="48" t="s">
        <v>165</v>
      </c>
      <c r="B123" s="42" t="s">
        <v>13</v>
      </c>
      <c r="C123" s="41">
        <v>13</v>
      </c>
      <c r="D123" s="41">
        <v>97</v>
      </c>
      <c r="E123" s="41">
        <v>3</v>
      </c>
      <c r="F123" s="42" t="s">
        <v>201</v>
      </c>
      <c r="G123" s="42"/>
      <c r="H123" s="41"/>
      <c r="I123" s="43">
        <f>I124</f>
        <v>0</v>
      </c>
    </row>
    <row r="124" spans="1:9" ht="30" hidden="1" x14ac:dyDescent="0.25">
      <c r="A124" s="48" t="s">
        <v>233</v>
      </c>
      <c r="B124" s="42" t="s">
        <v>13</v>
      </c>
      <c r="C124" s="41">
        <v>13</v>
      </c>
      <c r="D124" s="41">
        <v>97</v>
      </c>
      <c r="E124" s="41">
        <v>3</v>
      </c>
      <c r="F124" s="42" t="s">
        <v>201</v>
      </c>
      <c r="G124" s="42" t="s">
        <v>259</v>
      </c>
      <c r="H124" s="41"/>
      <c r="I124" s="43">
        <f>I125</f>
        <v>0</v>
      </c>
    </row>
    <row r="125" spans="1:9" ht="15" hidden="1" x14ac:dyDescent="0.25">
      <c r="A125" s="58" t="s">
        <v>213</v>
      </c>
      <c r="B125" s="42" t="s">
        <v>13</v>
      </c>
      <c r="C125" s="41">
        <v>13</v>
      </c>
      <c r="D125" s="41">
        <v>97</v>
      </c>
      <c r="E125" s="41">
        <v>3</v>
      </c>
      <c r="F125" s="42" t="s">
        <v>201</v>
      </c>
      <c r="G125" s="42" t="s">
        <v>259</v>
      </c>
      <c r="H125" s="41">
        <v>520</v>
      </c>
      <c r="I125" s="43">
        <f>'Прил 4'!K111</f>
        <v>0</v>
      </c>
    </row>
    <row r="126" spans="1:9" ht="14.25" x14ac:dyDescent="0.2">
      <c r="A126" s="20" t="s">
        <v>19</v>
      </c>
      <c r="B126" s="21" t="s">
        <v>15</v>
      </c>
      <c r="C126" s="20" t="s">
        <v>10</v>
      </c>
      <c r="D126" s="21" t="s">
        <v>11</v>
      </c>
      <c r="E126" s="20"/>
      <c r="F126" s="21"/>
      <c r="G126" s="21"/>
      <c r="H126" s="20" t="s">
        <v>9</v>
      </c>
      <c r="I126" s="22">
        <f>I127</f>
        <v>368.4</v>
      </c>
    </row>
    <row r="127" spans="1:9" ht="15" x14ac:dyDescent="0.25">
      <c r="A127" s="59" t="s">
        <v>2</v>
      </c>
      <c r="B127" s="21" t="s">
        <v>15</v>
      </c>
      <c r="C127" s="21" t="s">
        <v>14</v>
      </c>
      <c r="D127" s="21" t="s">
        <v>11</v>
      </c>
      <c r="E127" s="20"/>
      <c r="F127" s="21"/>
      <c r="G127" s="21"/>
      <c r="H127" s="20" t="s">
        <v>9</v>
      </c>
      <c r="I127" s="86">
        <f>I128</f>
        <v>368.4</v>
      </c>
    </row>
    <row r="128" spans="1:9" ht="15" x14ac:dyDescent="0.25">
      <c r="A128" s="47" t="s">
        <v>118</v>
      </c>
      <c r="B128" s="28" t="s">
        <v>15</v>
      </c>
      <c r="C128" s="28" t="s">
        <v>14</v>
      </c>
      <c r="D128" s="28" t="s">
        <v>102</v>
      </c>
      <c r="E128" s="29"/>
      <c r="F128" s="28"/>
      <c r="G128" s="28"/>
      <c r="H128" s="29"/>
      <c r="I128" s="31">
        <f>I129</f>
        <v>368.4</v>
      </c>
    </row>
    <row r="129" spans="1:9" ht="15" x14ac:dyDescent="0.25">
      <c r="A129" s="47" t="s">
        <v>119</v>
      </c>
      <c r="B129" s="28" t="s">
        <v>15</v>
      </c>
      <c r="C129" s="28" t="s">
        <v>14</v>
      </c>
      <c r="D129" s="28" t="s">
        <v>102</v>
      </c>
      <c r="E129" s="29">
        <v>9</v>
      </c>
      <c r="F129" s="28"/>
      <c r="G129" s="28"/>
      <c r="H129" s="29"/>
      <c r="I129" s="31">
        <f>I130</f>
        <v>368.4</v>
      </c>
    </row>
    <row r="130" spans="1:9" ht="45" x14ac:dyDescent="0.25">
      <c r="A130" s="27" t="s">
        <v>120</v>
      </c>
      <c r="B130" s="28" t="s">
        <v>15</v>
      </c>
      <c r="C130" s="28" t="s">
        <v>14</v>
      </c>
      <c r="D130" s="28" t="s">
        <v>102</v>
      </c>
      <c r="E130" s="29">
        <v>9</v>
      </c>
      <c r="F130" s="28" t="s">
        <v>201</v>
      </c>
      <c r="G130" s="28" t="s">
        <v>260</v>
      </c>
      <c r="H130" s="29"/>
      <c r="I130" s="31">
        <f>I131</f>
        <v>368.4</v>
      </c>
    </row>
    <row r="131" spans="1:9" ht="15" x14ac:dyDescent="0.25">
      <c r="A131" s="27" t="s">
        <v>209</v>
      </c>
      <c r="B131" s="28" t="s">
        <v>15</v>
      </c>
      <c r="C131" s="28" t="s">
        <v>14</v>
      </c>
      <c r="D131" s="28" t="s">
        <v>102</v>
      </c>
      <c r="E131" s="29">
        <v>9</v>
      </c>
      <c r="F131" s="28" t="s">
        <v>201</v>
      </c>
      <c r="G131" s="28" t="s">
        <v>260</v>
      </c>
      <c r="H131" s="29">
        <v>120</v>
      </c>
      <c r="I131" s="31">
        <f>'Прил 4'!K117</f>
        <v>368.4</v>
      </c>
    </row>
    <row r="132" spans="1:9" ht="34.5" customHeight="1" x14ac:dyDescent="0.25">
      <c r="A132" s="20" t="s">
        <v>73</v>
      </c>
      <c r="B132" s="21" t="s">
        <v>14</v>
      </c>
      <c r="C132" s="21"/>
      <c r="D132" s="21"/>
      <c r="E132" s="20"/>
      <c r="F132" s="21"/>
      <c r="G132" s="53"/>
      <c r="H132" s="20"/>
      <c r="I132" s="33">
        <f>I133</f>
        <v>970.5</v>
      </c>
    </row>
    <row r="133" spans="1:9" ht="32.25" customHeight="1" x14ac:dyDescent="0.25">
      <c r="A133" s="23" t="s">
        <v>79</v>
      </c>
      <c r="B133" s="24" t="s">
        <v>14</v>
      </c>
      <c r="C133" s="24" t="s">
        <v>68</v>
      </c>
      <c r="D133" s="24"/>
      <c r="E133" s="25"/>
      <c r="F133" s="24"/>
      <c r="G133" s="28"/>
      <c r="H133" s="25"/>
      <c r="I133" s="55">
        <f>I134+I150</f>
        <v>970.5</v>
      </c>
    </row>
    <row r="134" spans="1:9" ht="53.25" customHeight="1" x14ac:dyDescent="0.25">
      <c r="A134" s="23" t="s">
        <v>194</v>
      </c>
      <c r="B134" s="24" t="s">
        <v>14</v>
      </c>
      <c r="C134" s="24" t="s">
        <v>68</v>
      </c>
      <c r="D134" s="24" t="s">
        <v>15</v>
      </c>
      <c r="E134" s="25"/>
      <c r="F134" s="24"/>
      <c r="G134" s="28"/>
      <c r="H134" s="25"/>
      <c r="I134" s="55">
        <f>I135+I144+I147</f>
        <v>935</v>
      </c>
    </row>
    <row r="135" spans="1:9" ht="29.25" x14ac:dyDescent="0.25">
      <c r="A135" s="60" t="s">
        <v>302</v>
      </c>
      <c r="B135" s="36" t="s">
        <v>14</v>
      </c>
      <c r="C135" s="36" t="s">
        <v>68</v>
      </c>
      <c r="D135" s="24" t="s">
        <v>15</v>
      </c>
      <c r="E135" s="25">
        <v>1</v>
      </c>
      <c r="F135" s="24"/>
      <c r="G135" s="28"/>
      <c r="H135" s="25"/>
      <c r="I135" s="55">
        <f>I136+I138+I140+I142</f>
        <v>600</v>
      </c>
    </row>
    <row r="136" spans="1:9" ht="15" x14ac:dyDescent="0.25">
      <c r="A136" s="47" t="s">
        <v>122</v>
      </c>
      <c r="B136" s="42" t="s">
        <v>14</v>
      </c>
      <c r="C136" s="42" t="s">
        <v>68</v>
      </c>
      <c r="D136" s="28" t="s">
        <v>15</v>
      </c>
      <c r="E136" s="29">
        <v>1</v>
      </c>
      <c r="F136" s="28" t="s">
        <v>201</v>
      </c>
      <c r="G136" s="28" t="s">
        <v>261</v>
      </c>
      <c r="H136" s="29"/>
      <c r="I136" s="31">
        <f>I137</f>
        <v>150</v>
      </c>
    </row>
    <row r="137" spans="1:9" ht="35.25" customHeight="1" x14ac:dyDescent="0.25">
      <c r="A137" s="137" t="s">
        <v>362</v>
      </c>
      <c r="B137" s="42" t="s">
        <v>14</v>
      </c>
      <c r="C137" s="42" t="s">
        <v>68</v>
      </c>
      <c r="D137" s="28" t="s">
        <v>15</v>
      </c>
      <c r="E137" s="29">
        <v>1</v>
      </c>
      <c r="F137" s="28" t="s">
        <v>201</v>
      </c>
      <c r="G137" s="28" t="s">
        <v>261</v>
      </c>
      <c r="H137" s="29">
        <v>230</v>
      </c>
      <c r="I137" s="31">
        <f>'Прил 4'!K123</f>
        <v>150</v>
      </c>
    </row>
    <row r="138" spans="1:9" ht="15" customHeight="1" x14ac:dyDescent="0.25">
      <c r="A138" s="47" t="s">
        <v>303</v>
      </c>
      <c r="B138" s="42" t="s">
        <v>14</v>
      </c>
      <c r="C138" s="42" t="s">
        <v>68</v>
      </c>
      <c r="D138" s="28" t="s">
        <v>15</v>
      </c>
      <c r="E138" s="29">
        <v>1</v>
      </c>
      <c r="F138" s="28" t="s">
        <v>201</v>
      </c>
      <c r="G138" s="28" t="s">
        <v>304</v>
      </c>
      <c r="H138" s="29"/>
      <c r="I138" s="31">
        <f>I139</f>
        <v>50</v>
      </c>
    </row>
    <row r="139" spans="1:9" ht="29.25" customHeight="1" x14ac:dyDescent="0.25">
      <c r="A139" s="47" t="s">
        <v>218</v>
      </c>
      <c r="B139" s="42" t="s">
        <v>14</v>
      </c>
      <c r="C139" s="42" t="s">
        <v>68</v>
      </c>
      <c r="D139" s="28" t="s">
        <v>15</v>
      </c>
      <c r="E139" s="29">
        <v>1</v>
      </c>
      <c r="F139" s="28" t="s">
        <v>201</v>
      </c>
      <c r="G139" s="28" t="s">
        <v>304</v>
      </c>
      <c r="H139" s="29">
        <v>240</v>
      </c>
      <c r="I139" s="31">
        <f>'Прил 4'!K125</f>
        <v>50</v>
      </c>
    </row>
    <row r="140" spans="1:9" ht="15" customHeight="1" x14ac:dyDescent="0.25">
      <c r="A140" s="47" t="s">
        <v>123</v>
      </c>
      <c r="B140" s="42" t="s">
        <v>14</v>
      </c>
      <c r="C140" s="42" t="s">
        <v>68</v>
      </c>
      <c r="D140" s="28" t="s">
        <v>15</v>
      </c>
      <c r="E140" s="29">
        <v>1</v>
      </c>
      <c r="F140" s="28" t="s">
        <v>201</v>
      </c>
      <c r="G140" s="42" t="s">
        <v>262</v>
      </c>
      <c r="H140" s="29"/>
      <c r="I140" s="31">
        <f>I141</f>
        <v>300</v>
      </c>
    </row>
    <row r="141" spans="1:9" ht="29.25" customHeight="1" x14ac:dyDescent="0.25">
      <c r="A141" s="47" t="s">
        <v>218</v>
      </c>
      <c r="B141" s="42" t="s">
        <v>14</v>
      </c>
      <c r="C141" s="42" t="s">
        <v>68</v>
      </c>
      <c r="D141" s="28" t="s">
        <v>15</v>
      </c>
      <c r="E141" s="29">
        <v>1</v>
      </c>
      <c r="F141" s="28" t="s">
        <v>201</v>
      </c>
      <c r="G141" s="42" t="s">
        <v>262</v>
      </c>
      <c r="H141" s="29">
        <v>240</v>
      </c>
      <c r="I141" s="31">
        <f>'Прил 4'!K127</f>
        <v>300</v>
      </c>
    </row>
    <row r="142" spans="1:9" ht="33.75" customHeight="1" x14ac:dyDescent="0.25">
      <c r="A142" s="47" t="s">
        <v>350</v>
      </c>
      <c r="B142" s="42" t="s">
        <v>14</v>
      </c>
      <c r="C142" s="42" t="s">
        <v>68</v>
      </c>
      <c r="D142" s="28" t="s">
        <v>15</v>
      </c>
      <c r="E142" s="29">
        <v>1</v>
      </c>
      <c r="F142" s="28" t="s">
        <v>201</v>
      </c>
      <c r="G142" s="28" t="s">
        <v>305</v>
      </c>
      <c r="H142" s="29"/>
      <c r="I142" s="31">
        <f>I143</f>
        <v>100</v>
      </c>
    </row>
    <row r="143" spans="1:9" ht="27.75" customHeight="1" x14ac:dyDescent="0.25">
      <c r="A143" s="47" t="s">
        <v>362</v>
      </c>
      <c r="B143" s="42" t="s">
        <v>14</v>
      </c>
      <c r="C143" s="42" t="s">
        <v>68</v>
      </c>
      <c r="D143" s="28" t="s">
        <v>15</v>
      </c>
      <c r="E143" s="29">
        <v>1</v>
      </c>
      <c r="F143" s="28" t="s">
        <v>201</v>
      </c>
      <c r="G143" s="28" t="s">
        <v>305</v>
      </c>
      <c r="H143" s="29">
        <v>230</v>
      </c>
      <c r="I143" s="31">
        <f>'Прил 4'!K129</f>
        <v>100</v>
      </c>
    </row>
    <row r="144" spans="1:9" ht="51" customHeight="1" x14ac:dyDescent="0.25">
      <c r="A144" s="60" t="s">
        <v>351</v>
      </c>
      <c r="B144" s="36" t="s">
        <v>14</v>
      </c>
      <c r="C144" s="36" t="s">
        <v>68</v>
      </c>
      <c r="D144" s="24" t="s">
        <v>15</v>
      </c>
      <c r="E144" s="25">
        <v>3</v>
      </c>
      <c r="F144" s="24"/>
      <c r="G144" s="28"/>
      <c r="H144" s="25"/>
      <c r="I144" s="55">
        <f>I145</f>
        <v>200</v>
      </c>
    </row>
    <row r="145" spans="1:9" ht="36.75" customHeight="1" x14ac:dyDescent="0.25">
      <c r="A145" s="47" t="s">
        <v>352</v>
      </c>
      <c r="B145" s="42" t="s">
        <v>14</v>
      </c>
      <c r="C145" s="42" t="s">
        <v>68</v>
      </c>
      <c r="D145" s="28" t="s">
        <v>15</v>
      </c>
      <c r="E145" s="29">
        <v>3</v>
      </c>
      <c r="F145" s="28" t="s">
        <v>201</v>
      </c>
      <c r="G145" s="28" t="s">
        <v>306</v>
      </c>
      <c r="H145" s="29"/>
      <c r="I145" s="31">
        <f>I146</f>
        <v>200</v>
      </c>
    </row>
    <row r="146" spans="1:9" ht="32.25" customHeight="1" x14ac:dyDescent="0.25">
      <c r="A146" s="47" t="s">
        <v>362</v>
      </c>
      <c r="B146" s="42" t="s">
        <v>14</v>
      </c>
      <c r="C146" s="42" t="s">
        <v>68</v>
      </c>
      <c r="D146" s="28" t="s">
        <v>15</v>
      </c>
      <c r="E146" s="29">
        <v>3</v>
      </c>
      <c r="F146" s="28" t="s">
        <v>201</v>
      </c>
      <c r="G146" s="28" t="s">
        <v>306</v>
      </c>
      <c r="H146" s="29">
        <v>230</v>
      </c>
      <c r="I146" s="31">
        <f>'Прил 4'!K132</f>
        <v>200</v>
      </c>
    </row>
    <row r="147" spans="1:9" ht="15" customHeight="1" x14ac:dyDescent="0.25">
      <c r="A147" s="60" t="s">
        <v>308</v>
      </c>
      <c r="B147" s="36" t="s">
        <v>14</v>
      </c>
      <c r="C147" s="36" t="s">
        <v>68</v>
      </c>
      <c r="D147" s="24" t="s">
        <v>15</v>
      </c>
      <c r="E147" s="25">
        <v>4</v>
      </c>
      <c r="F147" s="24"/>
      <c r="G147" s="28"/>
      <c r="H147" s="25"/>
      <c r="I147" s="55">
        <f>I148</f>
        <v>135</v>
      </c>
    </row>
    <row r="148" spans="1:9" ht="14.25" customHeight="1" x14ac:dyDescent="0.25">
      <c r="A148" s="47" t="s">
        <v>308</v>
      </c>
      <c r="B148" s="42" t="s">
        <v>14</v>
      </c>
      <c r="C148" s="42" t="s">
        <v>68</v>
      </c>
      <c r="D148" s="28" t="s">
        <v>15</v>
      </c>
      <c r="E148" s="29">
        <v>4</v>
      </c>
      <c r="F148" s="28" t="s">
        <v>201</v>
      </c>
      <c r="G148" s="28" t="s">
        <v>307</v>
      </c>
      <c r="H148" s="29"/>
      <c r="I148" s="31">
        <f>I149</f>
        <v>135</v>
      </c>
    </row>
    <row r="149" spans="1:9" ht="29.25" customHeight="1" x14ac:dyDescent="0.25">
      <c r="A149" s="47" t="s">
        <v>218</v>
      </c>
      <c r="B149" s="42" t="s">
        <v>14</v>
      </c>
      <c r="C149" s="42" t="s">
        <v>68</v>
      </c>
      <c r="D149" s="28" t="s">
        <v>15</v>
      </c>
      <c r="E149" s="29">
        <v>4</v>
      </c>
      <c r="F149" s="28" t="s">
        <v>201</v>
      </c>
      <c r="G149" s="28" t="s">
        <v>307</v>
      </c>
      <c r="H149" s="29">
        <v>240</v>
      </c>
      <c r="I149" s="31">
        <f>'Прил 4'!K135</f>
        <v>135</v>
      </c>
    </row>
    <row r="150" spans="1:9" s="136" customFormat="1" ht="28.5" customHeight="1" x14ac:dyDescent="0.25">
      <c r="A150" s="60" t="s">
        <v>113</v>
      </c>
      <c r="B150" s="24" t="s">
        <v>14</v>
      </c>
      <c r="C150" s="24" t="s">
        <v>68</v>
      </c>
      <c r="D150" s="24">
        <v>97</v>
      </c>
      <c r="E150" s="29"/>
      <c r="F150" s="28"/>
      <c r="G150" s="28"/>
      <c r="H150" s="29"/>
      <c r="I150" s="55">
        <f>I151</f>
        <v>35.5</v>
      </c>
    </row>
    <row r="151" spans="1:9" ht="51.75" customHeight="1" x14ac:dyDescent="0.25">
      <c r="A151" s="44" t="s">
        <v>112</v>
      </c>
      <c r="B151" s="42" t="s">
        <v>14</v>
      </c>
      <c r="C151" s="42" t="s">
        <v>68</v>
      </c>
      <c r="D151" s="42">
        <v>97</v>
      </c>
      <c r="E151" s="41">
        <v>2</v>
      </c>
      <c r="F151" s="42"/>
      <c r="G151" s="28"/>
      <c r="H151" s="29"/>
      <c r="I151" s="31">
        <f>I152</f>
        <v>35.5</v>
      </c>
    </row>
    <row r="152" spans="1:9" ht="48.75" customHeight="1" x14ac:dyDescent="0.25">
      <c r="A152" s="47" t="s">
        <v>309</v>
      </c>
      <c r="B152" s="42" t="s">
        <v>14</v>
      </c>
      <c r="C152" s="42" t="s">
        <v>68</v>
      </c>
      <c r="D152" s="28" t="s">
        <v>121</v>
      </c>
      <c r="E152" s="29">
        <v>2</v>
      </c>
      <c r="F152" s="28" t="s">
        <v>201</v>
      </c>
      <c r="G152" s="42" t="s">
        <v>263</v>
      </c>
      <c r="H152" s="29"/>
      <c r="I152" s="31">
        <f>I153</f>
        <v>35.5</v>
      </c>
    </row>
    <row r="153" spans="1:9" ht="17.25" customHeight="1" x14ac:dyDescent="0.25">
      <c r="A153" s="58" t="s">
        <v>90</v>
      </c>
      <c r="B153" s="42" t="s">
        <v>14</v>
      </c>
      <c r="C153" s="42" t="s">
        <v>68</v>
      </c>
      <c r="D153" s="28" t="s">
        <v>121</v>
      </c>
      <c r="E153" s="29">
        <v>2</v>
      </c>
      <c r="F153" s="28" t="s">
        <v>201</v>
      </c>
      <c r="G153" s="42" t="s">
        <v>263</v>
      </c>
      <c r="H153" s="29">
        <v>500</v>
      </c>
      <c r="I153" s="31">
        <f>'Прил 4'!K139</f>
        <v>35.5</v>
      </c>
    </row>
    <row r="154" spans="1:9" ht="15.75" customHeight="1" x14ac:dyDescent="0.25">
      <c r="A154" s="20" t="s">
        <v>97</v>
      </c>
      <c r="B154" s="21" t="s">
        <v>17</v>
      </c>
      <c r="C154" s="20" t="s">
        <v>10</v>
      </c>
      <c r="D154" s="53"/>
      <c r="E154" s="54"/>
      <c r="F154" s="53"/>
      <c r="G154" s="53"/>
      <c r="H154" s="54"/>
      <c r="I154" s="33">
        <f>I155+I170</f>
        <v>30675.300000000003</v>
      </c>
    </row>
    <row r="155" spans="1:9" ht="18.75" customHeight="1" x14ac:dyDescent="0.25">
      <c r="A155" s="32" t="s">
        <v>98</v>
      </c>
      <c r="B155" s="21" t="s">
        <v>17</v>
      </c>
      <c r="C155" s="21" t="s">
        <v>68</v>
      </c>
      <c r="D155" s="53"/>
      <c r="E155" s="54"/>
      <c r="F155" s="53"/>
      <c r="G155" s="53"/>
      <c r="H155" s="54"/>
      <c r="I155" s="33">
        <f>I156</f>
        <v>30650.300000000003</v>
      </c>
    </row>
    <row r="156" spans="1:9" ht="28.5" customHeight="1" x14ac:dyDescent="0.25">
      <c r="A156" s="23" t="s">
        <v>127</v>
      </c>
      <c r="B156" s="24" t="s">
        <v>17</v>
      </c>
      <c r="C156" s="24" t="s">
        <v>68</v>
      </c>
      <c r="D156" s="24" t="s">
        <v>14</v>
      </c>
      <c r="E156" s="25"/>
      <c r="F156" s="24"/>
      <c r="G156" s="28"/>
      <c r="H156" s="25"/>
      <c r="I156" s="55">
        <f>I157</f>
        <v>30650.300000000003</v>
      </c>
    </row>
    <row r="157" spans="1:9" ht="42.75" customHeight="1" x14ac:dyDescent="0.25">
      <c r="A157" s="60" t="s">
        <v>195</v>
      </c>
      <c r="B157" s="36" t="s">
        <v>17</v>
      </c>
      <c r="C157" s="36" t="s">
        <v>68</v>
      </c>
      <c r="D157" s="24" t="s">
        <v>14</v>
      </c>
      <c r="E157" s="25">
        <v>1</v>
      </c>
      <c r="F157" s="24"/>
      <c r="G157" s="28"/>
      <c r="H157" s="25"/>
      <c r="I157" s="55">
        <f>I158+I160+I162+I164+I168+I166</f>
        <v>30650.300000000003</v>
      </c>
    </row>
    <row r="158" spans="1:9" ht="18.75" customHeight="1" x14ac:dyDescent="0.25">
      <c r="A158" s="47" t="s">
        <v>124</v>
      </c>
      <c r="B158" s="42" t="s">
        <v>17</v>
      </c>
      <c r="C158" s="42" t="s">
        <v>68</v>
      </c>
      <c r="D158" s="28" t="s">
        <v>14</v>
      </c>
      <c r="E158" s="29">
        <v>1</v>
      </c>
      <c r="F158" s="28" t="s">
        <v>201</v>
      </c>
      <c r="G158" s="28" t="s">
        <v>264</v>
      </c>
      <c r="H158" s="29"/>
      <c r="I158" s="31">
        <f>I159</f>
        <v>23467.300000000003</v>
      </c>
    </row>
    <row r="159" spans="1:9" ht="31.5" customHeight="1" x14ac:dyDescent="0.25">
      <c r="A159" s="47" t="s">
        <v>218</v>
      </c>
      <c r="B159" s="42" t="s">
        <v>17</v>
      </c>
      <c r="C159" s="42" t="s">
        <v>68</v>
      </c>
      <c r="D159" s="28" t="s">
        <v>14</v>
      </c>
      <c r="E159" s="29">
        <v>1</v>
      </c>
      <c r="F159" s="28" t="s">
        <v>201</v>
      </c>
      <c r="G159" s="28" t="s">
        <v>264</v>
      </c>
      <c r="H159" s="29">
        <v>240</v>
      </c>
      <c r="I159" s="31">
        <f>'Прил 4'!K145</f>
        <v>23467.300000000003</v>
      </c>
    </row>
    <row r="160" spans="1:9" ht="18.75" customHeight="1" x14ac:dyDescent="0.25">
      <c r="A160" s="47" t="s">
        <v>125</v>
      </c>
      <c r="B160" s="42" t="s">
        <v>17</v>
      </c>
      <c r="C160" s="42" t="s">
        <v>68</v>
      </c>
      <c r="D160" s="28" t="s">
        <v>14</v>
      </c>
      <c r="E160" s="29">
        <v>1</v>
      </c>
      <c r="F160" s="28" t="s">
        <v>201</v>
      </c>
      <c r="G160" s="28" t="s">
        <v>265</v>
      </c>
      <c r="H160" s="29"/>
      <c r="I160" s="31">
        <f>I161</f>
        <v>1350</v>
      </c>
    </row>
    <row r="161" spans="1:9" ht="30" x14ac:dyDescent="0.25">
      <c r="A161" s="47" t="s">
        <v>218</v>
      </c>
      <c r="B161" s="42" t="s">
        <v>17</v>
      </c>
      <c r="C161" s="42" t="s">
        <v>68</v>
      </c>
      <c r="D161" s="28" t="s">
        <v>14</v>
      </c>
      <c r="E161" s="29">
        <v>1</v>
      </c>
      <c r="F161" s="28" t="s">
        <v>201</v>
      </c>
      <c r="G161" s="28" t="s">
        <v>265</v>
      </c>
      <c r="H161" s="29">
        <v>240</v>
      </c>
      <c r="I161" s="31">
        <f>'Прил 4'!K147</f>
        <v>1350</v>
      </c>
    </row>
    <row r="162" spans="1:9" ht="18.75" customHeight="1" x14ac:dyDescent="0.25">
      <c r="A162" s="47" t="s">
        <v>126</v>
      </c>
      <c r="B162" s="42" t="s">
        <v>17</v>
      </c>
      <c r="C162" s="42" t="s">
        <v>68</v>
      </c>
      <c r="D162" s="28" t="s">
        <v>14</v>
      </c>
      <c r="E162" s="29">
        <v>1</v>
      </c>
      <c r="F162" s="28" t="s">
        <v>201</v>
      </c>
      <c r="G162" s="28" t="s">
        <v>266</v>
      </c>
      <c r="H162" s="29"/>
      <c r="I162" s="31">
        <f>I163</f>
        <v>1033</v>
      </c>
    </row>
    <row r="163" spans="1:9" ht="37.5" customHeight="1" x14ac:dyDescent="0.25">
      <c r="A163" s="47" t="s">
        <v>218</v>
      </c>
      <c r="B163" s="42" t="s">
        <v>17</v>
      </c>
      <c r="C163" s="42" t="s">
        <v>68</v>
      </c>
      <c r="D163" s="28" t="s">
        <v>14</v>
      </c>
      <c r="E163" s="29">
        <v>1</v>
      </c>
      <c r="F163" s="28" t="s">
        <v>201</v>
      </c>
      <c r="G163" s="28" t="s">
        <v>266</v>
      </c>
      <c r="H163" s="29">
        <v>240</v>
      </c>
      <c r="I163" s="31">
        <f>'Прил 4'!K149</f>
        <v>1033</v>
      </c>
    </row>
    <row r="164" spans="1:9" ht="31.5" customHeight="1" x14ac:dyDescent="0.25">
      <c r="A164" s="47" t="s">
        <v>182</v>
      </c>
      <c r="B164" s="42" t="s">
        <v>17</v>
      </c>
      <c r="C164" s="42" t="s">
        <v>68</v>
      </c>
      <c r="D164" s="28" t="s">
        <v>14</v>
      </c>
      <c r="E164" s="29">
        <v>1</v>
      </c>
      <c r="F164" s="28" t="s">
        <v>201</v>
      </c>
      <c r="G164" s="28" t="s">
        <v>267</v>
      </c>
      <c r="H164" s="29"/>
      <c r="I164" s="31">
        <f>I165</f>
        <v>50</v>
      </c>
    </row>
    <row r="165" spans="1:9" ht="30" customHeight="1" x14ac:dyDescent="0.25">
      <c r="A165" s="47" t="s">
        <v>218</v>
      </c>
      <c r="B165" s="42" t="s">
        <v>17</v>
      </c>
      <c r="C165" s="42" t="s">
        <v>68</v>
      </c>
      <c r="D165" s="28" t="s">
        <v>14</v>
      </c>
      <c r="E165" s="29">
        <v>1</v>
      </c>
      <c r="F165" s="28" t="s">
        <v>201</v>
      </c>
      <c r="G165" s="28" t="s">
        <v>267</v>
      </c>
      <c r="H165" s="29">
        <v>240</v>
      </c>
      <c r="I165" s="31">
        <f>'Прил 4'!K151</f>
        <v>50</v>
      </c>
    </row>
    <row r="166" spans="1:9" ht="17.25" customHeight="1" x14ac:dyDescent="0.25">
      <c r="A166" s="47" t="s">
        <v>234</v>
      </c>
      <c r="B166" s="42" t="s">
        <v>17</v>
      </c>
      <c r="C166" s="42" t="s">
        <v>68</v>
      </c>
      <c r="D166" s="28" t="s">
        <v>14</v>
      </c>
      <c r="E166" s="29">
        <v>1</v>
      </c>
      <c r="F166" s="28" t="s">
        <v>201</v>
      </c>
      <c r="G166" s="28" t="s">
        <v>268</v>
      </c>
      <c r="H166" s="29"/>
      <c r="I166" s="31">
        <f>I167</f>
        <v>3000</v>
      </c>
    </row>
    <row r="167" spans="1:9" ht="33.75" customHeight="1" x14ac:dyDescent="0.25">
      <c r="A167" s="47" t="s">
        <v>218</v>
      </c>
      <c r="B167" s="42" t="s">
        <v>17</v>
      </c>
      <c r="C167" s="42" t="s">
        <v>68</v>
      </c>
      <c r="D167" s="28" t="s">
        <v>14</v>
      </c>
      <c r="E167" s="29">
        <v>1</v>
      </c>
      <c r="F167" s="28" t="s">
        <v>201</v>
      </c>
      <c r="G167" s="28" t="s">
        <v>268</v>
      </c>
      <c r="H167" s="29">
        <v>240</v>
      </c>
      <c r="I167" s="31">
        <f>'Прил 4'!K153</f>
        <v>3000</v>
      </c>
    </row>
    <row r="168" spans="1:9" ht="18.75" customHeight="1" x14ac:dyDescent="0.25">
      <c r="A168" s="47" t="s">
        <v>169</v>
      </c>
      <c r="B168" s="42" t="s">
        <v>17</v>
      </c>
      <c r="C168" s="42" t="s">
        <v>68</v>
      </c>
      <c r="D168" s="28" t="s">
        <v>14</v>
      </c>
      <c r="E168" s="29">
        <v>1</v>
      </c>
      <c r="F168" s="28" t="s">
        <v>201</v>
      </c>
      <c r="G168" s="42" t="s">
        <v>269</v>
      </c>
      <c r="H168" s="29"/>
      <c r="I168" s="31">
        <f>I169</f>
        <v>1750</v>
      </c>
    </row>
    <row r="169" spans="1:9" ht="30" customHeight="1" x14ac:dyDescent="0.25">
      <c r="A169" s="47" t="s">
        <v>218</v>
      </c>
      <c r="B169" s="42" t="s">
        <v>17</v>
      </c>
      <c r="C169" s="42" t="s">
        <v>68</v>
      </c>
      <c r="D169" s="28" t="s">
        <v>14</v>
      </c>
      <c r="E169" s="29">
        <v>1</v>
      </c>
      <c r="F169" s="28" t="s">
        <v>201</v>
      </c>
      <c r="G169" s="42" t="s">
        <v>269</v>
      </c>
      <c r="H169" s="29">
        <v>240</v>
      </c>
      <c r="I169" s="31">
        <f>'Прил 4'!K155</f>
        <v>1750</v>
      </c>
    </row>
    <row r="170" spans="1:9" ht="18.75" customHeight="1" x14ac:dyDescent="0.25">
      <c r="A170" s="32" t="s">
        <v>99</v>
      </c>
      <c r="B170" s="21" t="s">
        <v>17</v>
      </c>
      <c r="C170" s="21" t="s">
        <v>100</v>
      </c>
      <c r="D170" s="21"/>
      <c r="E170" s="21"/>
      <c r="F170" s="21"/>
      <c r="G170" s="53"/>
      <c r="H170" s="20" t="s">
        <v>9</v>
      </c>
      <c r="I170" s="22">
        <f>I171</f>
        <v>25</v>
      </c>
    </row>
    <row r="171" spans="1:9" ht="30.75" customHeight="1" x14ac:dyDescent="0.25">
      <c r="A171" s="60" t="s">
        <v>196</v>
      </c>
      <c r="B171" s="24" t="s">
        <v>17</v>
      </c>
      <c r="C171" s="24" t="s">
        <v>100</v>
      </c>
      <c r="D171" s="24" t="s">
        <v>17</v>
      </c>
      <c r="E171" s="25"/>
      <c r="F171" s="24"/>
      <c r="G171" s="28"/>
      <c r="H171" s="25"/>
      <c r="I171" s="55">
        <f>I172</f>
        <v>25</v>
      </c>
    </row>
    <row r="172" spans="1:9" ht="18" customHeight="1" x14ac:dyDescent="0.25">
      <c r="A172" s="47" t="s">
        <v>207</v>
      </c>
      <c r="B172" s="42" t="s">
        <v>17</v>
      </c>
      <c r="C172" s="42" t="s">
        <v>100</v>
      </c>
      <c r="D172" s="28" t="s">
        <v>17</v>
      </c>
      <c r="E172" s="29">
        <v>0</v>
      </c>
      <c r="F172" s="28" t="s">
        <v>201</v>
      </c>
      <c r="G172" s="42" t="s">
        <v>270</v>
      </c>
      <c r="H172" s="29"/>
      <c r="I172" s="31">
        <f>I173</f>
        <v>25</v>
      </c>
    </row>
    <row r="173" spans="1:9" ht="33" customHeight="1" x14ac:dyDescent="0.25">
      <c r="A173" s="47" t="s">
        <v>235</v>
      </c>
      <c r="B173" s="42" t="s">
        <v>17</v>
      </c>
      <c r="C173" s="42" t="s">
        <v>100</v>
      </c>
      <c r="D173" s="28" t="s">
        <v>17</v>
      </c>
      <c r="E173" s="29">
        <v>0</v>
      </c>
      <c r="F173" s="28" t="s">
        <v>201</v>
      </c>
      <c r="G173" s="42" t="s">
        <v>270</v>
      </c>
      <c r="H173" s="29">
        <v>810</v>
      </c>
      <c r="I173" s="31">
        <f>'Прил 4'!K159</f>
        <v>25</v>
      </c>
    </row>
    <row r="174" spans="1:9" ht="22.5" customHeight="1" x14ac:dyDescent="0.25">
      <c r="A174" s="20" t="s">
        <v>20</v>
      </c>
      <c r="B174" s="21" t="s">
        <v>18</v>
      </c>
      <c r="C174" s="20" t="s">
        <v>10</v>
      </c>
      <c r="D174" s="53"/>
      <c r="E174" s="54"/>
      <c r="F174" s="53"/>
      <c r="G174" s="53"/>
      <c r="H174" s="54"/>
      <c r="I174" s="33">
        <f>I175+I201+I217+I254</f>
        <v>77880.5</v>
      </c>
    </row>
    <row r="175" spans="1:9" ht="18" customHeight="1" x14ac:dyDescent="0.25">
      <c r="A175" s="32" t="s">
        <v>21</v>
      </c>
      <c r="B175" s="21" t="s">
        <v>18</v>
      </c>
      <c r="C175" s="20" t="s">
        <v>13</v>
      </c>
      <c r="D175" s="53"/>
      <c r="E175" s="54"/>
      <c r="F175" s="53"/>
      <c r="G175" s="53"/>
      <c r="H175" s="54"/>
      <c r="I175" s="33">
        <f>I176+I194</f>
        <v>25059.8</v>
      </c>
    </row>
    <row r="176" spans="1:9" ht="27" customHeight="1" x14ac:dyDescent="0.25">
      <c r="A176" s="60" t="s">
        <v>236</v>
      </c>
      <c r="B176" s="24" t="s">
        <v>18</v>
      </c>
      <c r="C176" s="24" t="s">
        <v>13</v>
      </c>
      <c r="D176" s="24" t="s">
        <v>18</v>
      </c>
      <c r="E176" s="25"/>
      <c r="F176" s="24"/>
      <c r="G176" s="28"/>
      <c r="H176" s="25"/>
      <c r="I176" s="55">
        <f>I177+I182+I185+I188+I191</f>
        <v>23657.7</v>
      </c>
    </row>
    <row r="177" spans="1:9" ht="18" customHeight="1" x14ac:dyDescent="0.25">
      <c r="A177" s="60" t="s">
        <v>129</v>
      </c>
      <c r="B177" s="36" t="s">
        <v>18</v>
      </c>
      <c r="C177" s="36" t="s">
        <v>13</v>
      </c>
      <c r="D177" s="24" t="s">
        <v>18</v>
      </c>
      <c r="E177" s="25">
        <v>1</v>
      </c>
      <c r="F177" s="24"/>
      <c r="G177" s="28"/>
      <c r="H177" s="25"/>
      <c r="I177" s="55">
        <f>I178+I180</f>
        <v>589.20000000000005</v>
      </c>
    </row>
    <row r="178" spans="1:9" ht="13.5" customHeight="1" x14ac:dyDescent="0.25">
      <c r="A178" s="47" t="s">
        <v>134</v>
      </c>
      <c r="B178" s="42" t="s">
        <v>18</v>
      </c>
      <c r="C178" s="42" t="s">
        <v>13</v>
      </c>
      <c r="D178" s="28" t="s">
        <v>18</v>
      </c>
      <c r="E178" s="29">
        <v>1</v>
      </c>
      <c r="F178" s="28" t="s">
        <v>201</v>
      </c>
      <c r="G178" s="42" t="s">
        <v>271</v>
      </c>
      <c r="H178" s="29"/>
      <c r="I178" s="31">
        <f>I179</f>
        <v>489.2</v>
      </c>
    </row>
    <row r="179" spans="1:9" ht="33.75" customHeight="1" x14ac:dyDescent="0.25">
      <c r="A179" s="47" t="s">
        <v>218</v>
      </c>
      <c r="B179" s="42" t="s">
        <v>18</v>
      </c>
      <c r="C179" s="42" t="s">
        <v>13</v>
      </c>
      <c r="D179" s="28" t="s">
        <v>18</v>
      </c>
      <c r="E179" s="29">
        <v>1</v>
      </c>
      <c r="F179" s="28" t="s">
        <v>201</v>
      </c>
      <c r="G179" s="42" t="s">
        <v>271</v>
      </c>
      <c r="H179" s="29">
        <v>240</v>
      </c>
      <c r="I179" s="31">
        <f>'Прил 4'!K165</f>
        <v>489.2</v>
      </c>
    </row>
    <row r="180" spans="1:9" ht="16.5" customHeight="1" x14ac:dyDescent="0.25">
      <c r="A180" s="47" t="s">
        <v>237</v>
      </c>
      <c r="B180" s="42" t="s">
        <v>18</v>
      </c>
      <c r="C180" s="42" t="s">
        <v>13</v>
      </c>
      <c r="D180" s="28" t="s">
        <v>18</v>
      </c>
      <c r="E180" s="29">
        <v>1</v>
      </c>
      <c r="F180" s="28" t="s">
        <v>201</v>
      </c>
      <c r="G180" s="28" t="s">
        <v>272</v>
      </c>
      <c r="H180" s="29"/>
      <c r="I180" s="31">
        <f>I181</f>
        <v>100</v>
      </c>
    </row>
    <row r="181" spans="1:9" ht="29.25" customHeight="1" x14ac:dyDescent="0.25">
      <c r="A181" s="47" t="s">
        <v>218</v>
      </c>
      <c r="B181" s="42" t="s">
        <v>18</v>
      </c>
      <c r="C181" s="42" t="s">
        <v>13</v>
      </c>
      <c r="D181" s="28" t="s">
        <v>18</v>
      </c>
      <c r="E181" s="29">
        <v>1</v>
      </c>
      <c r="F181" s="28" t="s">
        <v>201</v>
      </c>
      <c r="G181" s="28" t="s">
        <v>272</v>
      </c>
      <c r="H181" s="29">
        <v>240</v>
      </c>
      <c r="I181" s="31">
        <f>'Прил 4'!K167</f>
        <v>100</v>
      </c>
    </row>
    <row r="182" spans="1:9" ht="33.75" customHeight="1" x14ac:dyDescent="0.25">
      <c r="A182" s="60" t="s">
        <v>133</v>
      </c>
      <c r="B182" s="36" t="s">
        <v>18</v>
      </c>
      <c r="C182" s="36" t="s">
        <v>13</v>
      </c>
      <c r="D182" s="24" t="s">
        <v>18</v>
      </c>
      <c r="E182" s="25">
        <v>2</v>
      </c>
      <c r="F182" s="24"/>
      <c r="G182" s="28"/>
      <c r="H182" s="25"/>
      <c r="I182" s="55">
        <f>I183</f>
        <v>100</v>
      </c>
    </row>
    <row r="183" spans="1:9" ht="15" customHeight="1" x14ac:dyDescent="0.25">
      <c r="A183" s="47" t="s">
        <v>134</v>
      </c>
      <c r="B183" s="42" t="s">
        <v>18</v>
      </c>
      <c r="C183" s="42" t="s">
        <v>13</v>
      </c>
      <c r="D183" s="28" t="s">
        <v>18</v>
      </c>
      <c r="E183" s="29">
        <v>2</v>
      </c>
      <c r="F183" s="28" t="s">
        <v>201</v>
      </c>
      <c r="G183" s="28" t="s">
        <v>271</v>
      </c>
      <c r="H183" s="29"/>
      <c r="I183" s="31">
        <f>I184</f>
        <v>100</v>
      </c>
    </row>
    <row r="184" spans="1:9" ht="33.75" customHeight="1" x14ac:dyDescent="0.25">
      <c r="A184" s="47" t="s">
        <v>218</v>
      </c>
      <c r="B184" s="42" t="s">
        <v>18</v>
      </c>
      <c r="C184" s="42" t="s">
        <v>13</v>
      </c>
      <c r="D184" s="28" t="s">
        <v>18</v>
      </c>
      <c r="E184" s="29">
        <v>2</v>
      </c>
      <c r="F184" s="28" t="s">
        <v>201</v>
      </c>
      <c r="G184" s="28" t="s">
        <v>271</v>
      </c>
      <c r="H184" s="29">
        <v>240</v>
      </c>
      <c r="I184" s="31">
        <f>'Прил 4'!K170</f>
        <v>100</v>
      </c>
    </row>
    <row r="185" spans="1:9" ht="36.75" customHeight="1" x14ac:dyDescent="0.25">
      <c r="A185" s="60" t="s">
        <v>132</v>
      </c>
      <c r="B185" s="36" t="s">
        <v>18</v>
      </c>
      <c r="C185" s="36" t="s">
        <v>13</v>
      </c>
      <c r="D185" s="24" t="s">
        <v>18</v>
      </c>
      <c r="E185" s="25">
        <v>4</v>
      </c>
      <c r="F185" s="24"/>
      <c r="G185" s="28"/>
      <c r="H185" s="25"/>
      <c r="I185" s="55">
        <f>I186</f>
        <v>471.2</v>
      </c>
    </row>
    <row r="186" spans="1:9" ht="15" customHeight="1" x14ac:dyDescent="0.25">
      <c r="A186" s="47" t="s">
        <v>207</v>
      </c>
      <c r="B186" s="42" t="s">
        <v>18</v>
      </c>
      <c r="C186" s="42" t="s">
        <v>13</v>
      </c>
      <c r="D186" s="28" t="s">
        <v>18</v>
      </c>
      <c r="E186" s="29">
        <v>4</v>
      </c>
      <c r="F186" s="28" t="s">
        <v>201</v>
      </c>
      <c r="G186" s="28" t="s">
        <v>270</v>
      </c>
      <c r="H186" s="29"/>
      <c r="I186" s="31">
        <f>I187</f>
        <v>471.2</v>
      </c>
    </row>
    <row r="187" spans="1:9" ht="30.75" customHeight="1" x14ac:dyDescent="0.25">
      <c r="A187" s="47" t="s">
        <v>235</v>
      </c>
      <c r="B187" s="42" t="s">
        <v>18</v>
      </c>
      <c r="C187" s="42" t="s">
        <v>13</v>
      </c>
      <c r="D187" s="28" t="s">
        <v>18</v>
      </c>
      <c r="E187" s="29">
        <v>4</v>
      </c>
      <c r="F187" s="28" t="s">
        <v>201</v>
      </c>
      <c r="G187" s="28" t="s">
        <v>270</v>
      </c>
      <c r="H187" s="29">
        <v>810</v>
      </c>
      <c r="I187" s="31">
        <f>'Прил 4'!K173</f>
        <v>471.2</v>
      </c>
    </row>
    <row r="188" spans="1:9" ht="21.75" customHeight="1" x14ac:dyDescent="0.25">
      <c r="A188" s="60" t="s">
        <v>353</v>
      </c>
      <c r="B188" s="36" t="s">
        <v>18</v>
      </c>
      <c r="C188" s="36" t="s">
        <v>13</v>
      </c>
      <c r="D188" s="24" t="s">
        <v>18</v>
      </c>
      <c r="E188" s="25">
        <v>5</v>
      </c>
      <c r="F188" s="24"/>
      <c r="G188" s="28"/>
      <c r="H188" s="25"/>
      <c r="I188" s="55">
        <f>I189</f>
        <v>290</v>
      </c>
    </row>
    <row r="189" spans="1:9" ht="15" customHeight="1" x14ac:dyDescent="0.25">
      <c r="A189" s="47" t="s">
        <v>134</v>
      </c>
      <c r="B189" s="42" t="s">
        <v>18</v>
      </c>
      <c r="C189" s="42" t="s">
        <v>13</v>
      </c>
      <c r="D189" s="28" t="s">
        <v>18</v>
      </c>
      <c r="E189" s="29">
        <v>5</v>
      </c>
      <c r="F189" s="28" t="s">
        <v>201</v>
      </c>
      <c r="G189" s="28" t="s">
        <v>271</v>
      </c>
      <c r="H189" s="29"/>
      <c r="I189" s="31">
        <f>I190</f>
        <v>290</v>
      </c>
    </row>
    <row r="190" spans="1:9" ht="29.25" customHeight="1" x14ac:dyDescent="0.25">
      <c r="A190" s="47" t="s">
        <v>218</v>
      </c>
      <c r="B190" s="42" t="s">
        <v>18</v>
      </c>
      <c r="C190" s="42" t="s">
        <v>13</v>
      </c>
      <c r="D190" s="28" t="s">
        <v>18</v>
      </c>
      <c r="E190" s="29">
        <v>5</v>
      </c>
      <c r="F190" s="28" t="s">
        <v>201</v>
      </c>
      <c r="G190" s="28" t="s">
        <v>271</v>
      </c>
      <c r="H190" s="29">
        <v>240</v>
      </c>
      <c r="I190" s="31">
        <f>'Прил 4'!K176</f>
        <v>290</v>
      </c>
    </row>
    <row r="191" spans="1:9" ht="29.25" customHeight="1" x14ac:dyDescent="0.25">
      <c r="A191" s="60" t="s">
        <v>363</v>
      </c>
      <c r="B191" s="36" t="s">
        <v>18</v>
      </c>
      <c r="C191" s="36" t="s">
        <v>13</v>
      </c>
      <c r="D191" s="24" t="s">
        <v>18</v>
      </c>
      <c r="E191" s="25">
        <v>6</v>
      </c>
      <c r="F191" s="24"/>
      <c r="G191" s="28"/>
      <c r="H191" s="25"/>
      <c r="I191" s="55">
        <f>I192</f>
        <v>22207.3</v>
      </c>
    </row>
    <row r="192" spans="1:9" ht="18" customHeight="1" x14ac:dyDescent="0.25">
      <c r="A192" s="47" t="s">
        <v>230</v>
      </c>
      <c r="B192" s="42" t="s">
        <v>18</v>
      </c>
      <c r="C192" s="42" t="s">
        <v>13</v>
      </c>
      <c r="D192" s="28" t="s">
        <v>18</v>
      </c>
      <c r="E192" s="29">
        <v>6</v>
      </c>
      <c r="F192" s="28" t="s">
        <v>201</v>
      </c>
      <c r="G192" s="28" t="s">
        <v>257</v>
      </c>
      <c r="H192" s="29"/>
      <c r="I192" s="31">
        <f>I193</f>
        <v>22207.3</v>
      </c>
    </row>
    <row r="193" spans="1:9" ht="29.25" customHeight="1" x14ac:dyDescent="0.25">
      <c r="A193" s="47" t="s">
        <v>218</v>
      </c>
      <c r="B193" s="42" t="s">
        <v>18</v>
      </c>
      <c r="C193" s="42" t="s">
        <v>13</v>
      </c>
      <c r="D193" s="28" t="s">
        <v>18</v>
      </c>
      <c r="E193" s="29">
        <v>6</v>
      </c>
      <c r="F193" s="28" t="s">
        <v>201</v>
      </c>
      <c r="G193" s="28" t="s">
        <v>257</v>
      </c>
      <c r="H193" s="29">
        <v>240</v>
      </c>
      <c r="I193" s="31">
        <f>'Прил 4'!K179</f>
        <v>22207.3</v>
      </c>
    </row>
    <row r="194" spans="1:9" ht="22.5" customHeight="1" x14ac:dyDescent="0.25">
      <c r="A194" s="46" t="s">
        <v>118</v>
      </c>
      <c r="B194" s="21" t="s">
        <v>18</v>
      </c>
      <c r="C194" s="20" t="s">
        <v>13</v>
      </c>
      <c r="D194" s="21" t="s">
        <v>102</v>
      </c>
      <c r="E194" s="54"/>
      <c r="F194" s="53"/>
      <c r="G194" s="53"/>
      <c r="H194" s="54"/>
      <c r="I194" s="33">
        <f>I195</f>
        <v>1402.1</v>
      </c>
    </row>
    <row r="195" spans="1:9" ht="16.5" customHeight="1" x14ac:dyDescent="0.25">
      <c r="A195" s="47" t="s">
        <v>119</v>
      </c>
      <c r="B195" s="28" t="s">
        <v>18</v>
      </c>
      <c r="C195" s="29" t="s">
        <v>13</v>
      </c>
      <c r="D195" s="28" t="s">
        <v>102</v>
      </c>
      <c r="E195" s="29">
        <v>9</v>
      </c>
      <c r="F195" s="28"/>
      <c r="G195" s="28"/>
      <c r="H195" s="29"/>
      <c r="I195" s="31">
        <f>I196+I198</f>
        <v>1402.1</v>
      </c>
    </row>
    <row r="196" spans="1:9" ht="30" customHeight="1" x14ac:dyDescent="0.25">
      <c r="A196" s="47" t="s">
        <v>200</v>
      </c>
      <c r="B196" s="28" t="s">
        <v>18</v>
      </c>
      <c r="C196" s="29" t="s">
        <v>13</v>
      </c>
      <c r="D196" s="28" t="s">
        <v>102</v>
      </c>
      <c r="E196" s="29">
        <v>9</v>
      </c>
      <c r="F196" s="28" t="s">
        <v>201</v>
      </c>
      <c r="G196" s="28" t="s">
        <v>273</v>
      </c>
      <c r="H196" s="29"/>
      <c r="I196" s="31">
        <f>I197</f>
        <v>967.2</v>
      </c>
    </row>
    <row r="197" spans="1:9" ht="29.25" customHeight="1" x14ac:dyDescent="0.25">
      <c r="A197" s="47" t="s">
        <v>218</v>
      </c>
      <c r="B197" s="28" t="s">
        <v>18</v>
      </c>
      <c r="C197" s="29" t="s">
        <v>13</v>
      </c>
      <c r="D197" s="28" t="s">
        <v>102</v>
      </c>
      <c r="E197" s="29">
        <v>9</v>
      </c>
      <c r="F197" s="28" t="s">
        <v>201</v>
      </c>
      <c r="G197" s="28" t="s">
        <v>273</v>
      </c>
      <c r="H197" s="29">
        <v>240</v>
      </c>
      <c r="I197" s="31">
        <f>'Прил 4'!K183</f>
        <v>967.2</v>
      </c>
    </row>
    <row r="198" spans="1:9" ht="15.75" customHeight="1" x14ac:dyDescent="0.25">
      <c r="A198" s="47" t="s">
        <v>389</v>
      </c>
      <c r="B198" s="28" t="s">
        <v>18</v>
      </c>
      <c r="C198" s="29" t="s">
        <v>13</v>
      </c>
      <c r="D198" s="28" t="s">
        <v>102</v>
      </c>
      <c r="E198" s="29">
        <v>9</v>
      </c>
      <c r="F198" s="28" t="s">
        <v>102</v>
      </c>
      <c r="G198" s="28"/>
      <c r="H198" s="29"/>
      <c r="I198" s="31">
        <f>I199</f>
        <v>434.9</v>
      </c>
    </row>
    <row r="199" spans="1:9" ht="15" customHeight="1" x14ac:dyDescent="0.25">
      <c r="A199" s="47" t="s">
        <v>389</v>
      </c>
      <c r="B199" s="28" t="s">
        <v>18</v>
      </c>
      <c r="C199" s="29" t="s">
        <v>13</v>
      </c>
      <c r="D199" s="28" t="s">
        <v>102</v>
      </c>
      <c r="E199" s="29">
        <v>9</v>
      </c>
      <c r="F199" s="28" t="s">
        <v>102</v>
      </c>
      <c r="G199" s="28" t="s">
        <v>390</v>
      </c>
      <c r="H199" s="29"/>
      <c r="I199" s="31">
        <f>I200</f>
        <v>434.9</v>
      </c>
    </row>
    <row r="200" spans="1:9" ht="29.25" customHeight="1" x14ac:dyDescent="0.25">
      <c r="A200" s="47" t="s">
        <v>218</v>
      </c>
      <c r="B200" s="28" t="s">
        <v>18</v>
      </c>
      <c r="C200" s="29" t="s">
        <v>13</v>
      </c>
      <c r="D200" s="28" t="s">
        <v>102</v>
      </c>
      <c r="E200" s="29">
        <v>9</v>
      </c>
      <c r="F200" s="28" t="s">
        <v>102</v>
      </c>
      <c r="G200" s="28" t="s">
        <v>390</v>
      </c>
      <c r="H200" s="29">
        <v>240</v>
      </c>
      <c r="I200" s="31">
        <f>'Прил 4'!K186</f>
        <v>434.9</v>
      </c>
    </row>
    <row r="201" spans="1:9" ht="15" customHeight="1" x14ac:dyDescent="0.25">
      <c r="A201" s="32" t="s">
        <v>84</v>
      </c>
      <c r="B201" s="21" t="s">
        <v>18</v>
      </c>
      <c r="C201" s="21" t="s">
        <v>15</v>
      </c>
      <c r="D201" s="53"/>
      <c r="E201" s="54"/>
      <c r="F201" s="53"/>
      <c r="G201" s="53"/>
      <c r="H201" s="61"/>
      <c r="I201" s="33">
        <f>I202+I209+I213</f>
        <v>870.2</v>
      </c>
    </row>
    <row r="202" spans="1:9" ht="29.25" customHeight="1" x14ac:dyDescent="0.25">
      <c r="A202" s="60" t="s">
        <v>236</v>
      </c>
      <c r="B202" s="24" t="s">
        <v>18</v>
      </c>
      <c r="C202" s="24" t="s">
        <v>15</v>
      </c>
      <c r="D202" s="24" t="s">
        <v>18</v>
      </c>
      <c r="E202" s="25"/>
      <c r="F202" s="24"/>
      <c r="G202" s="28"/>
      <c r="H202" s="130"/>
      <c r="I202" s="55">
        <f>I203+I206</f>
        <v>337.3</v>
      </c>
    </row>
    <row r="203" spans="1:9" ht="18.75" customHeight="1" x14ac:dyDescent="0.25">
      <c r="A203" s="34" t="s">
        <v>197</v>
      </c>
      <c r="B203" s="36" t="s">
        <v>18</v>
      </c>
      <c r="C203" s="36" t="s">
        <v>15</v>
      </c>
      <c r="D203" s="36" t="s">
        <v>18</v>
      </c>
      <c r="E203" s="35">
        <v>3</v>
      </c>
      <c r="F203" s="36"/>
      <c r="G203" s="42"/>
      <c r="H203" s="87"/>
      <c r="I203" s="55">
        <f>I204</f>
        <v>68.800000000000011</v>
      </c>
    </row>
    <row r="204" spans="1:9" ht="15" customHeight="1" x14ac:dyDescent="0.25">
      <c r="A204" s="48" t="s">
        <v>128</v>
      </c>
      <c r="B204" s="42" t="s">
        <v>18</v>
      </c>
      <c r="C204" s="42" t="s">
        <v>15</v>
      </c>
      <c r="D204" s="42" t="s">
        <v>18</v>
      </c>
      <c r="E204" s="41">
        <v>3</v>
      </c>
      <c r="F204" s="42" t="s">
        <v>201</v>
      </c>
      <c r="G204" s="128">
        <v>29550</v>
      </c>
      <c r="H204" s="62"/>
      <c r="I204" s="43">
        <f>I205</f>
        <v>68.800000000000011</v>
      </c>
    </row>
    <row r="205" spans="1:9" ht="35.25" customHeight="1" x14ac:dyDescent="0.25">
      <c r="A205" s="47" t="s">
        <v>218</v>
      </c>
      <c r="B205" s="42" t="s">
        <v>18</v>
      </c>
      <c r="C205" s="42" t="s">
        <v>15</v>
      </c>
      <c r="D205" s="42" t="s">
        <v>18</v>
      </c>
      <c r="E205" s="41">
        <v>3</v>
      </c>
      <c r="F205" s="42" t="s">
        <v>201</v>
      </c>
      <c r="G205" s="128">
        <v>29550</v>
      </c>
      <c r="H205" s="128">
        <v>240</v>
      </c>
      <c r="I205" s="31">
        <f>'Прил 4'!K191</f>
        <v>68.800000000000011</v>
      </c>
    </row>
    <row r="206" spans="1:9" ht="15" customHeight="1" x14ac:dyDescent="0.2">
      <c r="A206" s="60" t="s">
        <v>353</v>
      </c>
      <c r="B206" s="36" t="s">
        <v>18</v>
      </c>
      <c r="C206" s="36" t="s">
        <v>15</v>
      </c>
      <c r="D206" s="36" t="s">
        <v>18</v>
      </c>
      <c r="E206" s="35"/>
      <c r="F206" s="36"/>
      <c r="G206" s="138"/>
      <c r="H206" s="138"/>
      <c r="I206" s="55">
        <f>I207</f>
        <v>268.5</v>
      </c>
    </row>
    <row r="207" spans="1:9" ht="15" customHeight="1" x14ac:dyDescent="0.25">
      <c r="A207" s="48" t="s">
        <v>128</v>
      </c>
      <c r="B207" s="42" t="s">
        <v>18</v>
      </c>
      <c r="C207" s="42" t="s">
        <v>15</v>
      </c>
      <c r="D207" s="42" t="s">
        <v>18</v>
      </c>
      <c r="E207" s="41">
        <v>5</v>
      </c>
      <c r="F207" s="42" t="s">
        <v>201</v>
      </c>
      <c r="G207" s="128">
        <v>29550</v>
      </c>
      <c r="H207" s="128"/>
      <c r="I207" s="31">
        <f>I208</f>
        <v>268.5</v>
      </c>
    </row>
    <row r="208" spans="1:9" ht="30" customHeight="1" x14ac:dyDescent="0.25">
      <c r="A208" s="47" t="s">
        <v>218</v>
      </c>
      <c r="B208" s="42" t="s">
        <v>18</v>
      </c>
      <c r="C208" s="42" t="s">
        <v>15</v>
      </c>
      <c r="D208" s="42" t="s">
        <v>18</v>
      </c>
      <c r="E208" s="41">
        <v>5</v>
      </c>
      <c r="F208" s="42" t="s">
        <v>201</v>
      </c>
      <c r="G208" s="128">
        <v>29550</v>
      </c>
      <c r="H208" s="128">
        <v>240</v>
      </c>
      <c r="I208" s="31">
        <f>'Прил 4'!K194</f>
        <v>268.5</v>
      </c>
    </row>
    <row r="209" spans="1:9" ht="18.75" customHeight="1" x14ac:dyDescent="0.2">
      <c r="A209" s="34" t="s">
        <v>0</v>
      </c>
      <c r="B209" s="36" t="s">
        <v>18</v>
      </c>
      <c r="C209" s="36" t="s">
        <v>15</v>
      </c>
      <c r="D209" s="36">
        <v>94</v>
      </c>
      <c r="E209" s="149">
        <v>0</v>
      </c>
      <c r="F209" s="39"/>
      <c r="G209" s="39" t="s">
        <v>111</v>
      </c>
      <c r="H209" s="35"/>
      <c r="I209" s="55">
        <f>I210</f>
        <v>130.1</v>
      </c>
    </row>
    <row r="210" spans="1:9" ht="16.5" customHeight="1" x14ac:dyDescent="0.25">
      <c r="A210" s="27" t="s">
        <v>1</v>
      </c>
      <c r="B210" s="28" t="s">
        <v>18</v>
      </c>
      <c r="C210" s="28" t="s">
        <v>15</v>
      </c>
      <c r="D210" s="42">
        <v>94</v>
      </c>
      <c r="E210" s="41">
        <v>1</v>
      </c>
      <c r="F210" s="42"/>
      <c r="G210" s="50" t="s">
        <v>111</v>
      </c>
      <c r="H210" s="29" t="s">
        <v>9</v>
      </c>
      <c r="I210" s="31">
        <f>I211</f>
        <v>130.1</v>
      </c>
    </row>
    <row r="211" spans="1:9" ht="17.25" customHeight="1" x14ac:dyDescent="0.25">
      <c r="A211" s="27" t="str">
        <f>A210</f>
        <v>Резервные фонды местных администраций</v>
      </c>
      <c r="B211" s="28" t="s">
        <v>18</v>
      </c>
      <c r="C211" s="28" t="s">
        <v>15</v>
      </c>
      <c r="D211" s="42">
        <v>94</v>
      </c>
      <c r="E211" s="41">
        <v>1</v>
      </c>
      <c r="F211" s="42" t="s">
        <v>201</v>
      </c>
      <c r="G211" s="42" t="s">
        <v>250</v>
      </c>
      <c r="H211" s="29"/>
      <c r="I211" s="31">
        <f>I212</f>
        <v>130.1</v>
      </c>
    </row>
    <row r="212" spans="1:9" ht="30" customHeight="1" x14ac:dyDescent="0.25">
      <c r="A212" s="47" t="s">
        <v>218</v>
      </c>
      <c r="B212" s="28" t="s">
        <v>18</v>
      </c>
      <c r="C212" s="28" t="s">
        <v>15</v>
      </c>
      <c r="D212" s="42">
        <v>94</v>
      </c>
      <c r="E212" s="41">
        <v>1</v>
      </c>
      <c r="F212" s="42" t="s">
        <v>201</v>
      </c>
      <c r="G212" s="42" t="s">
        <v>250</v>
      </c>
      <c r="H212" s="28" t="s">
        <v>225</v>
      </c>
      <c r="I212" s="31">
        <f>'Прил 4'!K198</f>
        <v>130.1</v>
      </c>
    </row>
    <row r="213" spans="1:9" ht="18.75" customHeight="1" x14ac:dyDescent="0.2">
      <c r="A213" s="60" t="s">
        <v>118</v>
      </c>
      <c r="B213" s="24" t="s">
        <v>18</v>
      </c>
      <c r="C213" s="24" t="s">
        <v>15</v>
      </c>
      <c r="D213" s="36" t="s">
        <v>102</v>
      </c>
      <c r="E213" s="35"/>
      <c r="F213" s="36"/>
      <c r="G213" s="36"/>
      <c r="H213" s="24"/>
      <c r="I213" s="55">
        <f>I214</f>
        <v>402.8</v>
      </c>
    </row>
    <row r="214" spans="1:9" ht="18" customHeight="1" x14ac:dyDescent="0.25">
      <c r="A214" s="47" t="s">
        <v>389</v>
      </c>
      <c r="B214" s="28" t="s">
        <v>18</v>
      </c>
      <c r="C214" s="28" t="s">
        <v>15</v>
      </c>
      <c r="D214" s="28" t="s">
        <v>102</v>
      </c>
      <c r="E214" s="29">
        <v>9</v>
      </c>
      <c r="F214" s="28" t="s">
        <v>102</v>
      </c>
      <c r="G214" s="28"/>
      <c r="H214" s="29"/>
      <c r="I214" s="31">
        <f>I215</f>
        <v>402.8</v>
      </c>
    </row>
    <row r="215" spans="1:9" ht="18.75" customHeight="1" x14ac:dyDescent="0.25">
      <c r="A215" s="47" t="s">
        <v>389</v>
      </c>
      <c r="B215" s="28" t="s">
        <v>18</v>
      </c>
      <c r="C215" s="28" t="s">
        <v>15</v>
      </c>
      <c r="D215" s="28" t="s">
        <v>102</v>
      </c>
      <c r="E215" s="29">
        <v>9</v>
      </c>
      <c r="F215" s="28" t="s">
        <v>102</v>
      </c>
      <c r="G215" s="28" t="s">
        <v>390</v>
      </c>
      <c r="H215" s="29"/>
      <c r="I215" s="31">
        <f>I216</f>
        <v>402.8</v>
      </c>
    </row>
    <row r="216" spans="1:9" ht="30" customHeight="1" x14ac:dyDescent="0.25">
      <c r="A216" s="47" t="s">
        <v>218</v>
      </c>
      <c r="B216" s="28" t="s">
        <v>18</v>
      </c>
      <c r="C216" s="28" t="s">
        <v>15</v>
      </c>
      <c r="D216" s="28" t="s">
        <v>102</v>
      </c>
      <c r="E216" s="29">
        <v>9</v>
      </c>
      <c r="F216" s="28" t="s">
        <v>102</v>
      </c>
      <c r="G216" s="28" t="s">
        <v>390</v>
      </c>
      <c r="H216" s="29">
        <v>240</v>
      </c>
      <c r="I216" s="31">
        <f>'Прил 4'!K202</f>
        <v>402.8</v>
      </c>
    </row>
    <row r="217" spans="1:9" ht="15" customHeight="1" x14ac:dyDescent="0.25">
      <c r="A217" s="32" t="s">
        <v>3</v>
      </c>
      <c r="B217" s="21" t="s">
        <v>18</v>
      </c>
      <c r="C217" s="20" t="s">
        <v>14</v>
      </c>
      <c r="D217" s="21" t="s">
        <v>11</v>
      </c>
      <c r="E217" s="20"/>
      <c r="F217" s="21"/>
      <c r="G217" s="53"/>
      <c r="H217" s="20"/>
      <c r="I217" s="22">
        <f>I218+I250</f>
        <v>34853.9</v>
      </c>
    </row>
    <row r="218" spans="1:9" ht="27.75" customHeight="1" x14ac:dyDescent="0.25">
      <c r="A218" s="23" t="s">
        <v>127</v>
      </c>
      <c r="B218" s="24" t="s">
        <v>18</v>
      </c>
      <c r="C218" s="24" t="s">
        <v>14</v>
      </c>
      <c r="D218" s="24" t="s">
        <v>14</v>
      </c>
      <c r="E218" s="25"/>
      <c r="F218" s="24"/>
      <c r="G218" s="28"/>
      <c r="H218" s="25"/>
      <c r="I218" s="55">
        <f>I219+I224+I247</f>
        <v>32257.800000000003</v>
      </c>
    </row>
    <row r="219" spans="1:9" ht="30.75" customHeight="1" x14ac:dyDescent="0.25">
      <c r="A219" s="60" t="s">
        <v>136</v>
      </c>
      <c r="B219" s="36" t="s">
        <v>18</v>
      </c>
      <c r="C219" s="36" t="s">
        <v>14</v>
      </c>
      <c r="D219" s="24" t="s">
        <v>14</v>
      </c>
      <c r="E219" s="25">
        <v>2</v>
      </c>
      <c r="F219" s="24"/>
      <c r="G219" s="28"/>
      <c r="H219" s="25"/>
      <c r="I219" s="55">
        <f>I220+I222</f>
        <v>8604</v>
      </c>
    </row>
    <row r="220" spans="1:9" ht="15" customHeight="1" x14ac:dyDescent="0.25">
      <c r="A220" s="47" t="s">
        <v>137</v>
      </c>
      <c r="B220" s="42" t="s">
        <v>18</v>
      </c>
      <c r="C220" s="42" t="s">
        <v>14</v>
      </c>
      <c r="D220" s="28" t="s">
        <v>14</v>
      </c>
      <c r="E220" s="29">
        <v>2</v>
      </c>
      <c r="F220" s="28" t="s">
        <v>201</v>
      </c>
      <c r="G220" s="28" t="s">
        <v>274</v>
      </c>
      <c r="H220" s="29"/>
      <c r="I220" s="31">
        <f>I221</f>
        <v>5104</v>
      </c>
    </row>
    <row r="221" spans="1:9" ht="32.25" customHeight="1" x14ac:dyDescent="0.25">
      <c r="A221" s="47" t="s">
        <v>218</v>
      </c>
      <c r="B221" s="42" t="s">
        <v>18</v>
      </c>
      <c r="C221" s="42" t="s">
        <v>14</v>
      </c>
      <c r="D221" s="28" t="s">
        <v>14</v>
      </c>
      <c r="E221" s="29">
        <v>2</v>
      </c>
      <c r="F221" s="28" t="s">
        <v>201</v>
      </c>
      <c r="G221" s="28" t="s">
        <v>274</v>
      </c>
      <c r="H221" s="29">
        <v>240</v>
      </c>
      <c r="I221" s="31">
        <f>'Прил 4'!K207</f>
        <v>5104</v>
      </c>
    </row>
    <row r="222" spans="1:9" ht="15" customHeight="1" x14ac:dyDescent="0.25">
      <c r="A222" s="47" t="s">
        <v>140</v>
      </c>
      <c r="B222" s="42" t="s">
        <v>18</v>
      </c>
      <c r="C222" s="42" t="s">
        <v>14</v>
      </c>
      <c r="D222" s="28" t="s">
        <v>14</v>
      </c>
      <c r="E222" s="29">
        <v>2</v>
      </c>
      <c r="F222" s="28" t="s">
        <v>201</v>
      </c>
      <c r="G222" s="28" t="s">
        <v>275</v>
      </c>
      <c r="H222" s="29"/>
      <c r="I222" s="31">
        <f>I223</f>
        <v>3500</v>
      </c>
    </row>
    <row r="223" spans="1:9" ht="30" customHeight="1" x14ac:dyDescent="0.25">
      <c r="A223" s="47" t="s">
        <v>218</v>
      </c>
      <c r="B223" s="42" t="s">
        <v>18</v>
      </c>
      <c r="C223" s="42" t="s">
        <v>14</v>
      </c>
      <c r="D223" s="28" t="s">
        <v>14</v>
      </c>
      <c r="E223" s="29">
        <v>2</v>
      </c>
      <c r="F223" s="28" t="s">
        <v>201</v>
      </c>
      <c r="G223" s="28" t="s">
        <v>275</v>
      </c>
      <c r="H223" s="29">
        <v>240</v>
      </c>
      <c r="I223" s="31">
        <f>'Прил 4'!K209</f>
        <v>3500</v>
      </c>
    </row>
    <row r="224" spans="1:9" s="13" customFormat="1" ht="30" customHeight="1" x14ac:dyDescent="0.25">
      <c r="A224" s="60" t="s">
        <v>138</v>
      </c>
      <c r="B224" s="36" t="s">
        <v>18</v>
      </c>
      <c r="C224" s="36" t="s">
        <v>14</v>
      </c>
      <c r="D224" s="24" t="s">
        <v>14</v>
      </c>
      <c r="E224" s="25">
        <v>3</v>
      </c>
      <c r="F224" s="24"/>
      <c r="G224" s="28"/>
      <c r="H224" s="25"/>
      <c r="I224" s="55">
        <f>I225+I227+I229+I231+I233+I235+I237+I239+I241+I243+I245</f>
        <v>22586.800000000003</v>
      </c>
    </row>
    <row r="225" spans="1:9" ht="15" customHeight="1" x14ac:dyDescent="0.25">
      <c r="A225" s="47" t="s">
        <v>126</v>
      </c>
      <c r="B225" s="42" t="s">
        <v>18</v>
      </c>
      <c r="C225" s="42" t="s">
        <v>14</v>
      </c>
      <c r="D225" s="28" t="s">
        <v>14</v>
      </c>
      <c r="E225" s="29">
        <v>3</v>
      </c>
      <c r="F225" s="28" t="s">
        <v>201</v>
      </c>
      <c r="G225" s="28" t="s">
        <v>266</v>
      </c>
      <c r="H225" s="29"/>
      <c r="I225" s="31">
        <f>I226</f>
        <v>923.49999999999989</v>
      </c>
    </row>
    <row r="226" spans="1:9" ht="32.25" customHeight="1" x14ac:dyDescent="0.25">
      <c r="A226" s="47" t="s">
        <v>218</v>
      </c>
      <c r="B226" s="42" t="s">
        <v>18</v>
      </c>
      <c r="C226" s="42" t="s">
        <v>14</v>
      </c>
      <c r="D226" s="28" t="s">
        <v>14</v>
      </c>
      <c r="E226" s="29">
        <v>3</v>
      </c>
      <c r="F226" s="28" t="s">
        <v>201</v>
      </c>
      <c r="G226" s="28" t="s">
        <v>266</v>
      </c>
      <c r="H226" s="29">
        <v>240</v>
      </c>
      <c r="I226" s="31">
        <f>'Прил 4'!K212</f>
        <v>923.49999999999989</v>
      </c>
    </row>
    <row r="227" spans="1:9" s="13" customFormat="1" ht="15" customHeight="1" x14ac:dyDescent="0.25">
      <c r="A227" s="47" t="s">
        <v>139</v>
      </c>
      <c r="B227" s="42" t="s">
        <v>18</v>
      </c>
      <c r="C227" s="42" t="s">
        <v>14</v>
      </c>
      <c r="D227" s="28" t="s">
        <v>14</v>
      </c>
      <c r="E227" s="29">
        <v>3</v>
      </c>
      <c r="F227" s="28" t="s">
        <v>201</v>
      </c>
      <c r="G227" s="28" t="s">
        <v>276</v>
      </c>
      <c r="H227" s="29"/>
      <c r="I227" s="31">
        <f>I228</f>
        <v>800</v>
      </c>
    </row>
    <row r="228" spans="1:9" s="13" customFormat="1" ht="30.75" customHeight="1" x14ac:dyDescent="0.25">
      <c r="A228" s="47" t="s">
        <v>218</v>
      </c>
      <c r="B228" s="42" t="s">
        <v>18</v>
      </c>
      <c r="C228" s="42" t="s">
        <v>14</v>
      </c>
      <c r="D228" s="28" t="s">
        <v>14</v>
      </c>
      <c r="E228" s="29">
        <v>3</v>
      </c>
      <c r="F228" s="28" t="s">
        <v>201</v>
      </c>
      <c r="G228" s="28" t="s">
        <v>276</v>
      </c>
      <c r="H228" s="29">
        <v>240</v>
      </c>
      <c r="I228" s="31">
        <f>'Прил 4'!K214</f>
        <v>800</v>
      </c>
    </row>
    <row r="229" spans="1:9" s="13" customFormat="1" ht="15" customHeight="1" x14ac:dyDescent="0.25">
      <c r="A229" s="47" t="s">
        <v>141</v>
      </c>
      <c r="B229" s="42" t="s">
        <v>18</v>
      </c>
      <c r="C229" s="42" t="s">
        <v>14</v>
      </c>
      <c r="D229" s="28" t="s">
        <v>14</v>
      </c>
      <c r="E229" s="29">
        <v>3</v>
      </c>
      <c r="F229" s="28" t="s">
        <v>201</v>
      </c>
      <c r="G229" s="41">
        <v>29220</v>
      </c>
      <c r="H229" s="29"/>
      <c r="I229" s="31">
        <f>I230</f>
        <v>1000</v>
      </c>
    </row>
    <row r="230" spans="1:9" s="13" customFormat="1" ht="30.75" customHeight="1" x14ac:dyDescent="0.25">
      <c r="A230" s="47" t="s">
        <v>218</v>
      </c>
      <c r="B230" s="42" t="s">
        <v>18</v>
      </c>
      <c r="C230" s="42" t="s">
        <v>14</v>
      </c>
      <c r="D230" s="28" t="s">
        <v>14</v>
      </c>
      <c r="E230" s="29">
        <v>3</v>
      </c>
      <c r="F230" s="28" t="s">
        <v>201</v>
      </c>
      <c r="G230" s="29">
        <v>29220</v>
      </c>
      <c r="H230" s="29">
        <v>240</v>
      </c>
      <c r="I230" s="31">
        <f>'Прил 4'!K216</f>
        <v>1000</v>
      </c>
    </row>
    <row r="231" spans="1:9" ht="15" customHeight="1" x14ac:dyDescent="0.25">
      <c r="A231" s="47" t="s">
        <v>144</v>
      </c>
      <c r="B231" s="42" t="s">
        <v>18</v>
      </c>
      <c r="C231" s="42" t="s">
        <v>14</v>
      </c>
      <c r="D231" s="28" t="s">
        <v>14</v>
      </c>
      <c r="E231" s="29">
        <v>3</v>
      </c>
      <c r="F231" s="28" t="s">
        <v>201</v>
      </c>
      <c r="G231" s="28" t="s">
        <v>277</v>
      </c>
      <c r="H231" s="29"/>
      <c r="I231" s="31">
        <f>I232</f>
        <v>13610.4</v>
      </c>
    </row>
    <row r="232" spans="1:9" ht="33.75" customHeight="1" x14ac:dyDescent="0.25">
      <c r="A232" s="47" t="s">
        <v>218</v>
      </c>
      <c r="B232" s="42" t="s">
        <v>18</v>
      </c>
      <c r="C232" s="42" t="s">
        <v>14</v>
      </c>
      <c r="D232" s="28" t="s">
        <v>14</v>
      </c>
      <c r="E232" s="29">
        <v>3</v>
      </c>
      <c r="F232" s="28" t="s">
        <v>201</v>
      </c>
      <c r="G232" s="28" t="s">
        <v>277</v>
      </c>
      <c r="H232" s="29">
        <v>240</v>
      </c>
      <c r="I232" s="31">
        <f>'Прил 4'!K218</f>
        <v>13610.4</v>
      </c>
    </row>
    <row r="233" spans="1:9" s="13" customFormat="1" ht="15" customHeight="1" x14ac:dyDescent="0.25">
      <c r="A233" s="47" t="s">
        <v>142</v>
      </c>
      <c r="B233" s="42" t="s">
        <v>18</v>
      </c>
      <c r="C233" s="42" t="s">
        <v>14</v>
      </c>
      <c r="D233" s="28" t="s">
        <v>14</v>
      </c>
      <c r="E233" s="29">
        <v>3</v>
      </c>
      <c r="F233" s="28" t="s">
        <v>201</v>
      </c>
      <c r="G233" s="29">
        <v>29470</v>
      </c>
      <c r="H233" s="29"/>
      <c r="I233" s="31">
        <f>I234</f>
        <v>140</v>
      </c>
    </row>
    <row r="234" spans="1:9" s="13" customFormat="1" ht="34.5" customHeight="1" x14ac:dyDescent="0.25">
      <c r="A234" s="47" t="s">
        <v>218</v>
      </c>
      <c r="B234" s="42" t="s">
        <v>18</v>
      </c>
      <c r="C234" s="42" t="s">
        <v>14</v>
      </c>
      <c r="D234" s="28" t="s">
        <v>14</v>
      </c>
      <c r="E234" s="29">
        <v>3</v>
      </c>
      <c r="F234" s="28" t="s">
        <v>201</v>
      </c>
      <c r="G234" s="29">
        <v>29470</v>
      </c>
      <c r="H234" s="29">
        <v>240</v>
      </c>
      <c r="I234" s="31">
        <f>'Прил 4'!K220</f>
        <v>140</v>
      </c>
    </row>
    <row r="235" spans="1:9" s="13" customFormat="1" ht="15" customHeight="1" x14ac:dyDescent="0.25">
      <c r="A235" s="47" t="s">
        <v>143</v>
      </c>
      <c r="B235" s="42" t="s">
        <v>18</v>
      </c>
      <c r="C235" s="42" t="s">
        <v>14</v>
      </c>
      <c r="D235" s="28" t="s">
        <v>14</v>
      </c>
      <c r="E235" s="29">
        <v>3</v>
      </c>
      <c r="F235" s="28" t="s">
        <v>201</v>
      </c>
      <c r="G235" s="29">
        <v>29490</v>
      </c>
      <c r="H235" s="29"/>
      <c r="I235" s="31">
        <f>I236</f>
        <v>500</v>
      </c>
    </row>
    <row r="236" spans="1:9" ht="32.25" customHeight="1" x14ac:dyDescent="0.25">
      <c r="A236" s="47" t="s">
        <v>218</v>
      </c>
      <c r="B236" s="42" t="s">
        <v>18</v>
      </c>
      <c r="C236" s="42" t="s">
        <v>14</v>
      </c>
      <c r="D236" s="28" t="s">
        <v>14</v>
      </c>
      <c r="E236" s="29">
        <v>3</v>
      </c>
      <c r="F236" s="28" t="s">
        <v>201</v>
      </c>
      <c r="G236" s="29">
        <v>29490</v>
      </c>
      <c r="H236" s="29">
        <v>240</v>
      </c>
      <c r="I236" s="31">
        <f>'Прил 4'!K222</f>
        <v>500</v>
      </c>
    </row>
    <row r="237" spans="1:9" s="13" customFormat="1" ht="15" customHeight="1" x14ac:dyDescent="0.25">
      <c r="A237" s="47" t="s">
        <v>170</v>
      </c>
      <c r="B237" s="42" t="s">
        <v>18</v>
      </c>
      <c r="C237" s="42" t="s">
        <v>14</v>
      </c>
      <c r="D237" s="28" t="s">
        <v>14</v>
      </c>
      <c r="E237" s="29">
        <v>3</v>
      </c>
      <c r="F237" s="28" t="s">
        <v>201</v>
      </c>
      <c r="G237" s="42" t="s">
        <v>310</v>
      </c>
      <c r="H237" s="29"/>
      <c r="I237" s="31">
        <f>I238</f>
        <v>1250</v>
      </c>
    </row>
    <row r="238" spans="1:9" s="13" customFormat="1" ht="28.5" customHeight="1" x14ac:dyDescent="0.25">
      <c r="A238" s="47" t="s">
        <v>218</v>
      </c>
      <c r="B238" s="42" t="s">
        <v>18</v>
      </c>
      <c r="C238" s="42" t="s">
        <v>14</v>
      </c>
      <c r="D238" s="28" t="s">
        <v>14</v>
      </c>
      <c r="E238" s="29">
        <v>3</v>
      </c>
      <c r="F238" s="28" t="s">
        <v>201</v>
      </c>
      <c r="G238" s="42" t="s">
        <v>310</v>
      </c>
      <c r="H238" s="29">
        <v>240</v>
      </c>
      <c r="I238" s="31">
        <f>'Прил 4'!K224</f>
        <v>1250</v>
      </c>
    </row>
    <row r="239" spans="1:9" ht="15" customHeight="1" x14ac:dyDescent="0.25">
      <c r="A239" s="47" t="s">
        <v>171</v>
      </c>
      <c r="B239" s="42" t="s">
        <v>18</v>
      </c>
      <c r="C239" s="42" t="s">
        <v>14</v>
      </c>
      <c r="D239" s="28" t="s">
        <v>14</v>
      </c>
      <c r="E239" s="29">
        <v>3</v>
      </c>
      <c r="F239" s="28" t="s">
        <v>201</v>
      </c>
      <c r="G239" s="42" t="s">
        <v>278</v>
      </c>
      <c r="H239" s="29"/>
      <c r="I239" s="31">
        <f>I240</f>
        <v>1550</v>
      </c>
    </row>
    <row r="240" spans="1:9" ht="32.25" customHeight="1" x14ac:dyDescent="0.25">
      <c r="A240" s="47" t="s">
        <v>218</v>
      </c>
      <c r="B240" s="42" t="s">
        <v>18</v>
      </c>
      <c r="C240" s="42" t="s">
        <v>14</v>
      </c>
      <c r="D240" s="28" t="s">
        <v>14</v>
      </c>
      <c r="E240" s="29">
        <v>3</v>
      </c>
      <c r="F240" s="28" t="s">
        <v>201</v>
      </c>
      <c r="G240" s="42" t="s">
        <v>278</v>
      </c>
      <c r="H240" s="29">
        <v>240</v>
      </c>
      <c r="I240" s="31">
        <f>'Прил 4'!K226</f>
        <v>1550</v>
      </c>
    </row>
    <row r="241" spans="1:9" ht="15" hidden="1" customHeight="1" x14ac:dyDescent="0.25">
      <c r="A241" s="47" t="s">
        <v>187</v>
      </c>
      <c r="B241" s="42" t="s">
        <v>18</v>
      </c>
      <c r="C241" s="42" t="s">
        <v>14</v>
      </c>
      <c r="D241" s="28" t="s">
        <v>14</v>
      </c>
      <c r="E241" s="29">
        <v>3</v>
      </c>
      <c r="F241" s="28" t="s">
        <v>201</v>
      </c>
      <c r="G241" s="28" t="s">
        <v>279</v>
      </c>
      <c r="H241" s="29"/>
      <c r="I241" s="31">
        <f>I242</f>
        <v>0</v>
      </c>
    </row>
    <row r="242" spans="1:9" ht="26.25" hidden="1" customHeight="1" x14ac:dyDescent="0.25">
      <c r="A242" s="47" t="s">
        <v>218</v>
      </c>
      <c r="B242" s="42" t="s">
        <v>18</v>
      </c>
      <c r="C242" s="42" t="s">
        <v>14</v>
      </c>
      <c r="D242" s="28" t="s">
        <v>14</v>
      </c>
      <c r="E242" s="29">
        <v>3</v>
      </c>
      <c r="F242" s="28" t="s">
        <v>201</v>
      </c>
      <c r="G242" s="28" t="s">
        <v>279</v>
      </c>
      <c r="H242" s="29">
        <v>240</v>
      </c>
      <c r="I242" s="31">
        <f>'Прил 4'!K228</f>
        <v>0</v>
      </c>
    </row>
    <row r="243" spans="1:9" ht="15" x14ac:dyDescent="0.25">
      <c r="A243" s="47" t="s">
        <v>238</v>
      </c>
      <c r="B243" s="42" t="s">
        <v>18</v>
      </c>
      <c r="C243" s="42" t="s">
        <v>14</v>
      </c>
      <c r="D243" s="28" t="s">
        <v>14</v>
      </c>
      <c r="E243" s="29">
        <v>3</v>
      </c>
      <c r="F243" s="28" t="s">
        <v>201</v>
      </c>
      <c r="G243" s="28" t="s">
        <v>280</v>
      </c>
      <c r="H243" s="29"/>
      <c r="I243" s="31">
        <f>I244</f>
        <v>400</v>
      </c>
    </row>
    <row r="244" spans="1:9" ht="30" x14ac:dyDescent="0.25">
      <c r="A244" s="47" t="s">
        <v>218</v>
      </c>
      <c r="B244" s="42" t="s">
        <v>18</v>
      </c>
      <c r="C244" s="42" t="s">
        <v>14</v>
      </c>
      <c r="D244" s="28" t="s">
        <v>14</v>
      </c>
      <c r="E244" s="29">
        <v>3</v>
      </c>
      <c r="F244" s="28" t="s">
        <v>201</v>
      </c>
      <c r="G244" s="28" t="s">
        <v>280</v>
      </c>
      <c r="H244" s="29">
        <v>240</v>
      </c>
      <c r="I244" s="31">
        <f>'Прил 4'!K230</f>
        <v>400</v>
      </c>
    </row>
    <row r="245" spans="1:9" ht="15" customHeight="1" x14ac:dyDescent="0.25">
      <c r="A245" s="47" t="s">
        <v>188</v>
      </c>
      <c r="B245" s="42" t="s">
        <v>18</v>
      </c>
      <c r="C245" s="42" t="s">
        <v>14</v>
      </c>
      <c r="D245" s="28" t="s">
        <v>14</v>
      </c>
      <c r="E245" s="29">
        <v>3</v>
      </c>
      <c r="F245" s="28" t="s">
        <v>201</v>
      </c>
      <c r="G245" s="28" t="s">
        <v>281</v>
      </c>
      <c r="H245" s="29"/>
      <c r="I245" s="31">
        <f>I246</f>
        <v>2412.9</v>
      </c>
    </row>
    <row r="246" spans="1:9" ht="32.25" customHeight="1" x14ac:dyDescent="0.25">
      <c r="A246" s="47" t="s">
        <v>218</v>
      </c>
      <c r="B246" s="42" t="s">
        <v>18</v>
      </c>
      <c r="C246" s="42" t="s">
        <v>14</v>
      </c>
      <c r="D246" s="28" t="s">
        <v>14</v>
      </c>
      <c r="E246" s="29">
        <v>3</v>
      </c>
      <c r="F246" s="28" t="s">
        <v>201</v>
      </c>
      <c r="G246" s="28" t="s">
        <v>281</v>
      </c>
      <c r="H246" s="29">
        <v>240</v>
      </c>
      <c r="I246" s="31">
        <f>'Прил 4'!K232</f>
        <v>2412.9</v>
      </c>
    </row>
    <row r="247" spans="1:9" ht="32.25" customHeight="1" x14ac:dyDescent="0.25">
      <c r="A247" s="60" t="s">
        <v>365</v>
      </c>
      <c r="B247" s="36" t="s">
        <v>18</v>
      </c>
      <c r="C247" s="36" t="s">
        <v>14</v>
      </c>
      <c r="D247" s="24" t="s">
        <v>14</v>
      </c>
      <c r="E247" s="25">
        <v>5</v>
      </c>
      <c r="F247" s="24"/>
      <c r="G247" s="28"/>
      <c r="H247" s="25"/>
      <c r="I247" s="55">
        <f>I248</f>
        <v>1067</v>
      </c>
    </row>
    <row r="248" spans="1:9" ht="18.75" customHeight="1" x14ac:dyDescent="0.25">
      <c r="A248" s="47" t="s">
        <v>188</v>
      </c>
      <c r="B248" s="42" t="s">
        <v>18</v>
      </c>
      <c r="C248" s="42" t="s">
        <v>14</v>
      </c>
      <c r="D248" s="28" t="s">
        <v>14</v>
      </c>
      <c r="E248" s="29">
        <v>5</v>
      </c>
      <c r="F248" s="28" t="s">
        <v>201</v>
      </c>
      <c r="G248" s="28" t="s">
        <v>281</v>
      </c>
      <c r="H248" s="29"/>
      <c r="I248" s="31">
        <f>I249</f>
        <v>1067</v>
      </c>
    </row>
    <row r="249" spans="1:9" ht="32.25" customHeight="1" x14ac:dyDescent="0.25">
      <c r="A249" s="47" t="s">
        <v>218</v>
      </c>
      <c r="B249" s="42" t="s">
        <v>18</v>
      </c>
      <c r="C249" s="42" t="s">
        <v>14</v>
      </c>
      <c r="D249" s="28" t="s">
        <v>14</v>
      </c>
      <c r="E249" s="29">
        <v>5</v>
      </c>
      <c r="F249" s="28" t="s">
        <v>201</v>
      </c>
      <c r="G249" s="28" t="s">
        <v>281</v>
      </c>
      <c r="H249" s="29">
        <v>240</v>
      </c>
      <c r="I249" s="31">
        <f>'Прил 4'!K235</f>
        <v>1067</v>
      </c>
    </row>
    <row r="250" spans="1:9" ht="14.25" customHeight="1" x14ac:dyDescent="0.2">
      <c r="A250" s="60" t="s">
        <v>118</v>
      </c>
      <c r="B250" s="24" t="s">
        <v>18</v>
      </c>
      <c r="C250" s="24" t="s">
        <v>14</v>
      </c>
      <c r="D250" s="36" t="s">
        <v>102</v>
      </c>
      <c r="E250" s="35"/>
      <c r="F250" s="36"/>
      <c r="G250" s="36"/>
      <c r="H250" s="24"/>
      <c r="I250" s="55">
        <f>I251</f>
        <v>2596.1</v>
      </c>
    </row>
    <row r="251" spans="1:9" ht="16.5" customHeight="1" x14ac:dyDescent="0.25">
      <c r="A251" s="47" t="s">
        <v>389</v>
      </c>
      <c r="B251" s="28" t="s">
        <v>18</v>
      </c>
      <c r="C251" s="28" t="s">
        <v>14</v>
      </c>
      <c r="D251" s="28" t="s">
        <v>102</v>
      </c>
      <c r="E251" s="29">
        <v>9</v>
      </c>
      <c r="F251" s="28" t="s">
        <v>102</v>
      </c>
      <c r="G251" s="28"/>
      <c r="H251" s="29"/>
      <c r="I251" s="31">
        <f>I252</f>
        <v>2596.1</v>
      </c>
    </row>
    <row r="252" spans="1:9" ht="15.75" customHeight="1" x14ac:dyDescent="0.25">
      <c r="A252" s="47" t="s">
        <v>389</v>
      </c>
      <c r="B252" s="28" t="s">
        <v>18</v>
      </c>
      <c r="C252" s="28" t="s">
        <v>14</v>
      </c>
      <c r="D252" s="28" t="s">
        <v>102</v>
      </c>
      <c r="E252" s="29">
        <v>9</v>
      </c>
      <c r="F252" s="28" t="s">
        <v>102</v>
      </c>
      <c r="G252" s="28" t="s">
        <v>390</v>
      </c>
      <c r="H252" s="29"/>
      <c r="I252" s="31">
        <f>I253</f>
        <v>2596.1</v>
      </c>
    </row>
    <row r="253" spans="1:9" ht="32.25" customHeight="1" x14ac:dyDescent="0.25">
      <c r="A253" s="47" t="s">
        <v>218</v>
      </c>
      <c r="B253" s="28" t="s">
        <v>18</v>
      </c>
      <c r="C253" s="28" t="s">
        <v>14</v>
      </c>
      <c r="D253" s="28" t="s">
        <v>102</v>
      </c>
      <c r="E253" s="29">
        <v>9</v>
      </c>
      <c r="F253" s="28" t="s">
        <v>102</v>
      </c>
      <c r="G253" s="28" t="s">
        <v>390</v>
      </c>
      <c r="H253" s="29">
        <v>240</v>
      </c>
      <c r="I253" s="31">
        <f>'Прил 4'!K239</f>
        <v>2596.1</v>
      </c>
    </row>
    <row r="254" spans="1:9" ht="15" customHeight="1" x14ac:dyDescent="0.2">
      <c r="A254" s="46" t="s">
        <v>206</v>
      </c>
      <c r="B254" s="21" t="s">
        <v>18</v>
      </c>
      <c r="C254" s="21" t="s">
        <v>18</v>
      </c>
      <c r="D254" s="21"/>
      <c r="E254" s="20"/>
      <c r="F254" s="21"/>
      <c r="G254" s="21"/>
      <c r="H254" s="20"/>
      <c r="I254" s="33">
        <f>I255+I261</f>
        <v>17096.599999999999</v>
      </c>
    </row>
    <row r="255" spans="1:9" ht="14.25" x14ac:dyDescent="0.2">
      <c r="A255" s="60" t="s">
        <v>145</v>
      </c>
      <c r="B255" s="24" t="s">
        <v>18</v>
      </c>
      <c r="C255" s="24" t="s">
        <v>18</v>
      </c>
      <c r="D255" s="24" t="s">
        <v>14</v>
      </c>
      <c r="E255" s="25">
        <v>4</v>
      </c>
      <c r="F255" s="24"/>
      <c r="G255" s="24"/>
      <c r="H255" s="25"/>
      <c r="I255" s="55">
        <f>I256</f>
        <v>16398.3</v>
      </c>
    </row>
    <row r="256" spans="1:9" ht="18.75" customHeight="1" x14ac:dyDescent="0.25">
      <c r="A256" s="47" t="s">
        <v>146</v>
      </c>
      <c r="B256" s="42" t="s">
        <v>18</v>
      </c>
      <c r="C256" s="42" t="s">
        <v>18</v>
      </c>
      <c r="D256" s="28" t="s">
        <v>14</v>
      </c>
      <c r="E256" s="29">
        <v>4</v>
      </c>
      <c r="F256" s="28" t="s">
        <v>201</v>
      </c>
      <c r="G256" s="28" t="s">
        <v>282</v>
      </c>
      <c r="H256" s="29"/>
      <c r="I256" s="31">
        <f>SUM(I257:I260)</f>
        <v>16398.3</v>
      </c>
    </row>
    <row r="257" spans="1:9" ht="15" customHeight="1" x14ac:dyDescent="0.25">
      <c r="A257" s="48" t="s">
        <v>208</v>
      </c>
      <c r="B257" s="42" t="s">
        <v>18</v>
      </c>
      <c r="C257" s="42" t="s">
        <v>18</v>
      </c>
      <c r="D257" s="28" t="s">
        <v>14</v>
      </c>
      <c r="E257" s="29">
        <v>4</v>
      </c>
      <c r="F257" s="28" t="s">
        <v>201</v>
      </c>
      <c r="G257" s="28" t="s">
        <v>282</v>
      </c>
      <c r="H257" s="29">
        <v>110</v>
      </c>
      <c r="I257" s="31">
        <f>'Прил 4'!K243</f>
        <v>13435.9</v>
      </c>
    </row>
    <row r="258" spans="1:9" ht="15" customHeight="1" x14ac:dyDescent="0.25">
      <c r="A258" s="48" t="s">
        <v>209</v>
      </c>
      <c r="B258" s="42" t="s">
        <v>18</v>
      </c>
      <c r="C258" s="42" t="s">
        <v>18</v>
      </c>
      <c r="D258" s="28" t="s">
        <v>14</v>
      </c>
      <c r="E258" s="29">
        <v>4</v>
      </c>
      <c r="F258" s="28" t="s">
        <v>201</v>
      </c>
      <c r="G258" s="28" t="s">
        <v>282</v>
      </c>
      <c r="H258" s="29">
        <v>120</v>
      </c>
      <c r="I258" s="31">
        <f>'Прил 4'!K244</f>
        <v>0</v>
      </c>
    </row>
    <row r="259" spans="1:9" ht="27" customHeight="1" x14ac:dyDescent="0.25">
      <c r="A259" s="47" t="s">
        <v>218</v>
      </c>
      <c r="B259" s="42" t="s">
        <v>18</v>
      </c>
      <c r="C259" s="42" t="s">
        <v>18</v>
      </c>
      <c r="D259" s="28" t="s">
        <v>14</v>
      </c>
      <c r="E259" s="29">
        <v>4</v>
      </c>
      <c r="F259" s="28" t="s">
        <v>201</v>
      </c>
      <c r="G259" s="28" t="s">
        <v>282</v>
      </c>
      <c r="H259" s="29">
        <v>240</v>
      </c>
      <c r="I259" s="31">
        <f>'Прил 4'!K245</f>
        <v>2911.4</v>
      </c>
    </row>
    <row r="260" spans="1:9" ht="18" customHeight="1" x14ac:dyDescent="0.25">
      <c r="A260" s="27" t="s">
        <v>210</v>
      </c>
      <c r="B260" s="42" t="s">
        <v>18</v>
      </c>
      <c r="C260" s="42" t="s">
        <v>18</v>
      </c>
      <c r="D260" s="28" t="s">
        <v>14</v>
      </c>
      <c r="E260" s="29">
        <v>4</v>
      </c>
      <c r="F260" s="28" t="s">
        <v>201</v>
      </c>
      <c r="G260" s="28" t="s">
        <v>282</v>
      </c>
      <c r="H260" s="29">
        <v>850</v>
      </c>
      <c r="I260" s="31">
        <f>'Прил 4'!K246</f>
        <v>51</v>
      </c>
    </row>
    <row r="261" spans="1:9" ht="43.5" customHeight="1" x14ac:dyDescent="0.2">
      <c r="A261" s="23" t="s">
        <v>220</v>
      </c>
      <c r="B261" s="24" t="s">
        <v>18</v>
      </c>
      <c r="C261" s="24" t="s">
        <v>18</v>
      </c>
      <c r="D261" s="24" t="s">
        <v>22</v>
      </c>
      <c r="E261" s="25"/>
      <c r="F261" s="24"/>
      <c r="G261" s="24"/>
      <c r="H261" s="25"/>
      <c r="I261" s="55">
        <f>I262</f>
        <v>698.3</v>
      </c>
    </row>
    <row r="262" spans="1:9" ht="21" customHeight="1" x14ac:dyDescent="0.2">
      <c r="A262" s="34" t="s">
        <v>239</v>
      </c>
      <c r="B262" s="36" t="s">
        <v>18</v>
      </c>
      <c r="C262" s="36" t="s">
        <v>18</v>
      </c>
      <c r="D262" s="36" t="s">
        <v>22</v>
      </c>
      <c r="E262" s="35">
        <v>2</v>
      </c>
      <c r="F262" s="36"/>
      <c r="G262" s="36"/>
      <c r="H262" s="35"/>
      <c r="I262" s="37">
        <f>I263+I266</f>
        <v>698.3</v>
      </c>
    </row>
    <row r="263" spans="1:9" ht="15" customHeight="1" x14ac:dyDescent="0.25">
      <c r="A263" s="48" t="s">
        <v>311</v>
      </c>
      <c r="B263" s="42" t="s">
        <v>18</v>
      </c>
      <c r="C263" s="42" t="s">
        <v>18</v>
      </c>
      <c r="D263" s="42" t="s">
        <v>22</v>
      </c>
      <c r="E263" s="41">
        <v>2</v>
      </c>
      <c r="F263" s="42" t="s">
        <v>13</v>
      </c>
      <c r="G263" s="42"/>
      <c r="H263" s="41"/>
      <c r="I263" s="43">
        <f>I264</f>
        <v>338.3</v>
      </c>
    </row>
    <row r="264" spans="1:9" ht="36.75" customHeight="1" x14ac:dyDescent="0.25">
      <c r="A264" s="44" t="s">
        <v>222</v>
      </c>
      <c r="B264" s="28" t="s">
        <v>18</v>
      </c>
      <c r="C264" s="28" t="s">
        <v>18</v>
      </c>
      <c r="D264" s="28" t="s">
        <v>22</v>
      </c>
      <c r="E264" s="28" t="s">
        <v>198</v>
      </c>
      <c r="F264" s="28" t="s">
        <v>13</v>
      </c>
      <c r="G264" s="28" t="s">
        <v>255</v>
      </c>
      <c r="H264" s="28"/>
      <c r="I264" s="31">
        <f>I265</f>
        <v>338.3</v>
      </c>
    </row>
    <row r="265" spans="1:9" ht="31.5" customHeight="1" x14ac:dyDescent="0.25">
      <c r="A265" s="44" t="s">
        <v>218</v>
      </c>
      <c r="B265" s="28" t="s">
        <v>18</v>
      </c>
      <c r="C265" s="28" t="s">
        <v>18</v>
      </c>
      <c r="D265" s="28" t="s">
        <v>22</v>
      </c>
      <c r="E265" s="28" t="s">
        <v>198</v>
      </c>
      <c r="F265" s="28" t="s">
        <v>13</v>
      </c>
      <c r="G265" s="28" t="s">
        <v>255</v>
      </c>
      <c r="H265" s="28" t="s">
        <v>225</v>
      </c>
      <c r="I265" s="31">
        <f>'Прил 4'!K251</f>
        <v>338.3</v>
      </c>
    </row>
    <row r="266" spans="1:9" ht="15" customHeight="1" x14ac:dyDescent="0.25">
      <c r="A266" s="48" t="s">
        <v>312</v>
      </c>
      <c r="B266" s="42" t="s">
        <v>18</v>
      </c>
      <c r="C266" s="42" t="s">
        <v>18</v>
      </c>
      <c r="D266" s="42" t="s">
        <v>22</v>
      </c>
      <c r="E266" s="41">
        <v>2</v>
      </c>
      <c r="F266" s="42" t="s">
        <v>15</v>
      </c>
      <c r="G266" s="42"/>
      <c r="H266" s="41"/>
      <c r="I266" s="43">
        <f>I267</f>
        <v>360</v>
      </c>
    </row>
    <row r="267" spans="1:9" ht="36" customHeight="1" x14ac:dyDescent="0.25">
      <c r="A267" s="44" t="s">
        <v>222</v>
      </c>
      <c r="B267" s="28" t="s">
        <v>18</v>
      </c>
      <c r="C267" s="28" t="s">
        <v>18</v>
      </c>
      <c r="D267" s="28" t="s">
        <v>22</v>
      </c>
      <c r="E267" s="28" t="s">
        <v>198</v>
      </c>
      <c r="F267" s="28" t="s">
        <v>15</v>
      </c>
      <c r="G267" s="28" t="s">
        <v>255</v>
      </c>
      <c r="H267" s="28"/>
      <c r="I267" s="31">
        <f>I268</f>
        <v>360</v>
      </c>
    </row>
    <row r="268" spans="1:9" ht="30" customHeight="1" x14ac:dyDescent="0.25">
      <c r="A268" s="44" t="s">
        <v>218</v>
      </c>
      <c r="B268" s="28" t="s">
        <v>18</v>
      </c>
      <c r="C268" s="28" t="s">
        <v>18</v>
      </c>
      <c r="D268" s="28" t="s">
        <v>22</v>
      </c>
      <c r="E268" s="28" t="s">
        <v>198</v>
      </c>
      <c r="F268" s="28" t="s">
        <v>15</v>
      </c>
      <c r="G268" s="28" t="s">
        <v>255</v>
      </c>
      <c r="H268" s="28" t="s">
        <v>225</v>
      </c>
      <c r="I268" s="31">
        <f>'Прил 4'!K254</f>
        <v>360</v>
      </c>
    </row>
    <row r="269" spans="1:9" ht="15" customHeight="1" x14ac:dyDescent="0.2">
      <c r="A269" s="20" t="s">
        <v>74</v>
      </c>
      <c r="B269" s="21" t="s">
        <v>22</v>
      </c>
      <c r="C269" s="21"/>
      <c r="D269" s="21"/>
      <c r="E269" s="20"/>
      <c r="F269" s="21"/>
      <c r="G269" s="21"/>
      <c r="H269" s="20"/>
      <c r="I269" s="22">
        <f>I270+I275</f>
        <v>458</v>
      </c>
    </row>
    <row r="270" spans="1:9" ht="18.75" customHeight="1" x14ac:dyDescent="0.25">
      <c r="A270" s="59" t="s">
        <v>76</v>
      </c>
      <c r="B270" s="21" t="s">
        <v>22</v>
      </c>
      <c r="C270" s="21" t="s">
        <v>18</v>
      </c>
      <c r="D270" s="53"/>
      <c r="E270" s="54"/>
      <c r="F270" s="53"/>
      <c r="G270" s="53"/>
      <c r="H270" s="54"/>
      <c r="I270" s="33">
        <f>I271</f>
        <v>55</v>
      </c>
    </row>
    <row r="271" spans="1:9" ht="15" customHeight="1" x14ac:dyDescent="0.25">
      <c r="A271" s="48" t="s">
        <v>105</v>
      </c>
      <c r="B271" s="42" t="s">
        <v>22</v>
      </c>
      <c r="C271" s="42" t="s">
        <v>18</v>
      </c>
      <c r="D271" s="42">
        <v>92</v>
      </c>
      <c r="E271" s="41"/>
      <c r="F271" s="42"/>
      <c r="G271" s="28"/>
      <c r="H271" s="29"/>
      <c r="I271" s="31">
        <f>I272</f>
        <v>55</v>
      </c>
    </row>
    <row r="272" spans="1:9" ht="15" customHeight="1" x14ac:dyDescent="0.25">
      <c r="A272" s="44" t="s">
        <v>186</v>
      </c>
      <c r="B272" s="42" t="s">
        <v>22</v>
      </c>
      <c r="C272" s="42" t="s">
        <v>18</v>
      </c>
      <c r="D272" s="42">
        <v>92</v>
      </c>
      <c r="E272" s="29">
        <v>2</v>
      </c>
      <c r="F272" s="28"/>
      <c r="G272" s="28"/>
      <c r="H272" s="29"/>
      <c r="I272" s="31">
        <f>I273</f>
        <v>55</v>
      </c>
    </row>
    <row r="273" spans="1:9" ht="19.5" customHeight="1" x14ac:dyDescent="0.25">
      <c r="A273" s="47" t="s">
        <v>147</v>
      </c>
      <c r="B273" s="42" t="s">
        <v>22</v>
      </c>
      <c r="C273" s="42" t="s">
        <v>18</v>
      </c>
      <c r="D273" s="42">
        <v>92</v>
      </c>
      <c r="E273" s="29">
        <v>2</v>
      </c>
      <c r="F273" s="28" t="s">
        <v>201</v>
      </c>
      <c r="G273" s="28" t="s">
        <v>283</v>
      </c>
      <c r="H273" s="29"/>
      <c r="I273" s="31">
        <f>I274</f>
        <v>55</v>
      </c>
    </row>
    <row r="274" spans="1:9" ht="29.25" customHeight="1" x14ac:dyDescent="0.25">
      <c r="A274" s="47" t="s">
        <v>218</v>
      </c>
      <c r="B274" s="42" t="s">
        <v>22</v>
      </c>
      <c r="C274" s="42" t="s">
        <v>18</v>
      </c>
      <c r="D274" s="42">
        <v>92</v>
      </c>
      <c r="E274" s="29">
        <v>2</v>
      </c>
      <c r="F274" s="28" t="s">
        <v>201</v>
      </c>
      <c r="G274" s="28" t="s">
        <v>283</v>
      </c>
      <c r="H274" s="29">
        <v>240</v>
      </c>
      <c r="I274" s="31">
        <f>'Прил 4'!K260</f>
        <v>55</v>
      </c>
    </row>
    <row r="275" spans="1:9" ht="20.25" customHeight="1" x14ac:dyDescent="0.2">
      <c r="A275" s="32" t="s">
        <v>149</v>
      </c>
      <c r="B275" s="21" t="s">
        <v>22</v>
      </c>
      <c r="C275" s="21" t="s">
        <v>22</v>
      </c>
      <c r="D275" s="21"/>
      <c r="E275" s="20"/>
      <c r="F275" s="21"/>
      <c r="G275" s="21"/>
      <c r="H275" s="20"/>
      <c r="I275" s="22">
        <f>I276</f>
        <v>403</v>
      </c>
    </row>
    <row r="276" spans="1:9" ht="32.25" customHeight="1" x14ac:dyDescent="0.2">
      <c r="A276" s="60" t="s">
        <v>148</v>
      </c>
      <c r="B276" s="24" t="s">
        <v>22</v>
      </c>
      <c r="C276" s="24" t="s">
        <v>22</v>
      </c>
      <c r="D276" s="24" t="s">
        <v>135</v>
      </c>
      <c r="E276" s="25"/>
      <c r="F276" s="24"/>
      <c r="G276" s="24"/>
      <c r="H276" s="25"/>
      <c r="I276" s="26">
        <f>I277</f>
        <v>403</v>
      </c>
    </row>
    <row r="277" spans="1:9" ht="18" customHeight="1" x14ac:dyDescent="0.2">
      <c r="A277" s="23" t="s">
        <v>151</v>
      </c>
      <c r="B277" s="24" t="s">
        <v>22</v>
      </c>
      <c r="C277" s="24" t="s">
        <v>22</v>
      </c>
      <c r="D277" s="24" t="s">
        <v>135</v>
      </c>
      <c r="E277" s="25">
        <v>1</v>
      </c>
      <c r="F277" s="24"/>
      <c r="G277" s="24"/>
      <c r="H277" s="25"/>
      <c r="I277" s="26">
        <f>I278+I280+I282</f>
        <v>403</v>
      </c>
    </row>
    <row r="278" spans="1:9" ht="15" customHeight="1" x14ac:dyDescent="0.25">
      <c r="A278" s="27" t="s">
        <v>152</v>
      </c>
      <c r="B278" s="28" t="s">
        <v>22</v>
      </c>
      <c r="C278" s="28" t="s">
        <v>22</v>
      </c>
      <c r="D278" s="28" t="s">
        <v>135</v>
      </c>
      <c r="E278" s="29">
        <v>1</v>
      </c>
      <c r="F278" s="28" t="s">
        <v>201</v>
      </c>
      <c r="G278" s="28" t="s">
        <v>284</v>
      </c>
      <c r="H278" s="29"/>
      <c r="I278" s="30">
        <f>I279</f>
        <v>300</v>
      </c>
    </row>
    <row r="279" spans="1:9" ht="30.75" customHeight="1" x14ac:dyDescent="0.25">
      <c r="A279" s="47" t="s">
        <v>235</v>
      </c>
      <c r="B279" s="28" t="s">
        <v>22</v>
      </c>
      <c r="C279" s="28" t="s">
        <v>22</v>
      </c>
      <c r="D279" s="28" t="s">
        <v>135</v>
      </c>
      <c r="E279" s="29">
        <v>1</v>
      </c>
      <c r="F279" s="28" t="s">
        <v>201</v>
      </c>
      <c r="G279" s="28" t="s">
        <v>284</v>
      </c>
      <c r="H279" s="29">
        <v>810</v>
      </c>
      <c r="I279" s="30">
        <f>'Прил 4'!K265</f>
        <v>300</v>
      </c>
    </row>
    <row r="280" spans="1:9" ht="15" customHeight="1" x14ac:dyDescent="0.25">
      <c r="A280" s="27" t="s">
        <v>150</v>
      </c>
      <c r="B280" s="28" t="s">
        <v>22</v>
      </c>
      <c r="C280" s="28" t="s">
        <v>22</v>
      </c>
      <c r="D280" s="28" t="s">
        <v>135</v>
      </c>
      <c r="E280" s="29">
        <v>1</v>
      </c>
      <c r="F280" s="28" t="s">
        <v>201</v>
      </c>
      <c r="G280" s="28" t="s">
        <v>285</v>
      </c>
      <c r="H280" s="29"/>
      <c r="I280" s="30">
        <f>I281</f>
        <v>53</v>
      </c>
    </row>
    <row r="281" spans="1:9" ht="28.5" customHeight="1" x14ac:dyDescent="0.25">
      <c r="A281" s="47" t="s">
        <v>218</v>
      </c>
      <c r="B281" s="28" t="s">
        <v>22</v>
      </c>
      <c r="C281" s="28" t="s">
        <v>22</v>
      </c>
      <c r="D281" s="28" t="s">
        <v>135</v>
      </c>
      <c r="E281" s="29">
        <v>1</v>
      </c>
      <c r="F281" s="28" t="s">
        <v>201</v>
      </c>
      <c r="G281" s="28" t="s">
        <v>285</v>
      </c>
      <c r="H281" s="29">
        <v>240</v>
      </c>
      <c r="I281" s="30">
        <f>'Прил 4'!K267</f>
        <v>53</v>
      </c>
    </row>
    <row r="282" spans="1:9" ht="14.25" customHeight="1" x14ac:dyDescent="0.25">
      <c r="A282" s="27" t="s">
        <v>153</v>
      </c>
      <c r="B282" s="28" t="s">
        <v>22</v>
      </c>
      <c r="C282" s="28" t="s">
        <v>22</v>
      </c>
      <c r="D282" s="28" t="s">
        <v>135</v>
      </c>
      <c r="E282" s="29">
        <v>1</v>
      </c>
      <c r="F282" s="28" t="s">
        <v>201</v>
      </c>
      <c r="G282" s="42" t="s">
        <v>287</v>
      </c>
      <c r="H282" s="29"/>
      <c r="I282" s="30">
        <f>I283</f>
        <v>50</v>
      </c>
    </row>
    <row r="283" spans="1:9" ht="30" x14ac:dyDescent="0.25">
      <c r="A283" s="47" t="s">
        <v>218</v>
      </c>
      <c r="B283" s="28" t="s">
        <v>22</v>
      </c>
      <c r="C283" s="28" t="s">
        <v>22</v>
      </c>
      <c r="D283" s="28" t="s">
        <v>135</v>
      </c>
      <c r="E283" s="29">
        <v>1</v>
      </c>
      <c r="F283" s="28" t="s">
        <v>201</v>
      </c>
      <c r="G283" s="42" t="s">
        <v>287</v>
      </c>
      <c r="H283" s="29">
        <v>240</v>
      </c>
      <c r="I283" s="30">
        <f>'Прил 4'!K269</f>
        <v>50</v>
      </c>
    </row>
    <row r="284" spans="1:9" ht="15.75" customHeight="1" x14ac:dyDescent="0.25">
      <c r="A284" s="20" t="s">
        <v>91</v>
      </c>
      <c r="B284" s="21" t="s">
        <v>23</v>
      </c>
      <c r="C284" s="53"/>
      <c r="D284" s="53"/>
      <c r="E284" s="54"/>
      <c r="F284" s="53"/>
      <c r="G284" s="53"/>
      <c r="H284" s="54"/>
      <c r="I284" s="22">
        <f>I285+I310</f>
        <v>5749</v>
      </c>
    </row>
    <row r="285" spans="1:9" ht="14.25" x14ac:dyDescent="0.2">
      <c r="A285" s="32" t="s">
        <v>24</v>
      </c>
      <c r="B285" s="21" t="s">
        <v>23</v>
      </c>
      <c r="C285" s="20" t="s">
        <v>13</v>
      </c>
      <c r="D285" s="21" t="s">
        <v>11</v>
      </c>
      <c r="E285" s="20"/>
      <c r="F285" s="21"/>
      <c r="G285" s="21"/>
      <c r="H285" s="20" t="s">
        <v>9</v>
      </c>
      <c r="I285" s="22">
        <f>I286+I292+I297+I304</f>
        <v>3268.8999999999996</v>
      </c>
    </row>
    <row r="286" spans="1:9" ht="30.75" customHeight="1" x14ac:dyDescent="0.25">
      <c r="A286" s="47" t="s">
        <v>148</v>
      </c>
      <c r="B286" s="28" t="s">
        <v>23</v>
      </c>
      <c r="C286" s="28" t="s">
        <v>13</v>
      </c>
      <c r="D286" s="28" t="s">
        <v>135</v>
      </c>
      <c r="E286" s="29"/>
      <c r="F286" s="28"/>
      <c r="G286" s="28"/>
      <c r="H286" s="29"/>
      <c r="I286" s="30">
        <f>I287</f>
        <v>2199.3999999999996</v>
      </c>
    </row>
    <row r="287" spans="1:9" ht="15" customHeight="1" x14ac:dyDescent="0.2">
      <c r="A287" s="60" t="s">
        <v>154</v>
      </c>
      <c r="B287" s="24" t="s">
        <v>23</v>
      </c>
      <c r="C287" s="24" t="s">
        <v>13</v>
      </c>
      <c r="D287" s="24" t="s">
        <v>135</v>
      </c>
      <c r="E287" s="25">
        <v>2</v>
      </c>
      <c r="F287" s="24"/>
      <c r="G287" s="24"/>
      <c r="H287" s="25"/>
      <c r="I287" s="26">
        <f>I288</f>
        <v>2199.3999999999996</v>
      </c>
    </row>
    <row r="288" spans="1:9" ht="15.75" customHeight="1" x14ac:dyDescent="0.25">
      <c r="A288" s="47" t="s">
        <v>146</v>
      </c>
      <c r="B288" s="28" t="s">
        <v>23</v>
      </c>
      <c r="C288" s="28" t="s">
        <v>13</v>
      </c>
      <c r="D288" s="28" t="s">
        <v>135</v>
      </c>
      <c r="E288" s="29">
        <v>2</v>
      </c>
      <c r="F288" s="28" t="s">
        <v>201</v>
      </c>
      <c r="G288" s="28" t="s">
        <v>282</v>
      </c>
      <c r="H288" s="29"/>
      <c r="I288" s="30">
        <f>I289+I290+I291</f>
        <v>2199.3999999999996</v>
      </c>
    </row>
    <row r="289" spans="1:9" ht="14.25" customHeight="1" x14ac:dyDescent="0.25">
      <c r="A289" s="48" t="s">
        <v>208</v>
      </c>
      <c r="B289" s="28" t="s">
        <v>23</v>
      </c>
      <c r="C289" s="28" t="s">
        <v>13</v>
      </c>
      <c r="D289" s="28" t="s">
        <v>135</v>
      </c>
      <c r="E289" s="29">
        <v>2</v>
      </c>
      <c r="F289" s="28" t="s">
        <v>201</v>
      </c>
      <c r="G289" s="28" t="s">
        <v>282</v>
      </c>
      <c r="H289" s="29">
        <v>110</v>
      </c>
      <c r="I289" s="30">
        <f>'Прил 4'!K275</f>
        <v>1282.3</v>
      </c>
    </row>
    <row r="290" spans="1:9" ht="33.75" customHeight="1" x14ac:dyDescent="0.25">
      <c r="A290" s="47" t="s">
        <v>218</v>
      </c>
      <c r="B290" s="28" t="s">
        <v>23</v>
      </c>
      <c r="C290" s="28" t="s">
        <v>13</v>
      </c>
      <c r="D290" s="28" t="s">
        <v>135</v>
      </c>
      <c r="E290" s="29">
        <v>2</v>
      </c>
      <c r="F290" s="28" t="s">
        <v>201</v>
      </c>
      <c r="G290" s="28" t="s">
        <v>282</v>
      </c>
      <c r="H290" s="29">
        <v>240</v>
      </c>
      <c r="I290" s="30">
        <f>'Прил 4'!K276</f>
        <v>905.9</v>
      </c>
    </row>
    <row r="291" spans="1:9" ht="15" x14ac:dyDescent="0.25">
      <c r="A291" s="27" t="s">
        <v>210</v>
      </c>
      <c r="B291" s="28" t="s">
        <v>23</v>
      </c>
      <c r="C291" s="28" t="s">
        <v>13</v>
      </c>
      <c r="D291" s="28" t="s">
        <v>135</v>
      </c>
      <c r="E291" s="29">
        <v>2</v>
      </c>
      <c r="F291" s="28" t="s">
        <v>201</v>
      </c>
      <c r="G291" s="28" t="s">
        <v>282</v>
      </c>
      <c r="H291" s="29">
        <v>850</v>
      </c>
      <c r="I291" s="30">
        <f>'Прил 4'!K277</f>
        <v>11.2</v>
      </c>
    </row>
    <row r="292" spans="1:9" ht="47.25" customHeight="1" x14ac:dyDescent="0.2">
      <c r="A292" s="23" t="s">
        <v>220</v>
      </c>
      <c r="B292" s="24" t="s">
        <v>23</v>
      </c>
      <c r="C292" s="24" t="s">
        <v>13</v>
      </c>
      <c r="D292" s="24" t="s">
        <v>22</v>
      </c>
      <c r="E292" s="25"/>
      <c r="F292" s="24"/>
      <c r="G292" s="24"/>
      <c r="H292" s="25"/>
      <c r="I292" s="55">
        <f>I293</f>
        <v>90</v>
      </c>
    </row>
    <row r="293" spans="1:9" ht="15" customHeight="1" x14ac:dyDescent="0.2">
      <c r="A293" s="34" t="s">
        <v>240</v>
      </c>
      <c r="B293" s="36" t="s">
        <v>23</v>
      </c>
      <c r="C293" s="36" t="s">
        <v>13</v>
      </c>
      <c r="D293" s="36" t="s">
        <v>22</v>
      </c>
      <c r="E293" s="35">
        <v>3</v>
      </c>
      <c r="F293" s="36"/>
      <c r="G293" s="36"/>
      <c r="H293" s="35"/>
      <c r="I293" s="37">
        <f>I295</f>
        <v>90</v>
      </c>
    </row>
    <row r="294" spans="1:9" ht="16.5" customHeight="1" x14ac:dyDescent="0.25">
      <c r="A294" s="48" t="s">
        <v>311</v>
      </c>
      <c r="B294" s="42" t="s">
        <v>23</v>
      </c>
      <c r="C294" s="42" t="s">
        <v>13</v>
      </c>
      <c r="D294" s="42" t="s">
        <v>22</v>
      </c>
      <c r="E294" s="41">
        <v>3</v>
      </c>
      <c r="F294" s="42" t="s">
        <v>13</v>
      </c>
      <c r="G294" s="42"/>
      <c r="H294" s="41"/>
      <c r="I294" s="43">
        <f>I295</f>
        <v>90</v>
      </c>
    </row>
    <row r="295" spans="1:9" ht="33" customHeight="1" x14ac:dyDescent="0.25">
      <c r="A295" s="44" t="s">
        <v>222</v>
      </c>
      <c r="B295" s="28" t="s">
        <v>23</v>
      </c>
      <c r="C295" s="28" t="s">
        <v>13</v>
      </c>
      <c r="D295" s="28" t="s">
        <v>22</v>
      </c>
      <c r="E295" s="28" t="s">
        <v>241</v>
      </c>
      <c r="F295" s="28" t="s">
        <v>13</v>
      </c>
      <c r="G295" s="28" t="s">
        <v>255</v>
      </c>
      <c r="H295" s="28"/>
      <c r="I295" s="31">
        <f>I296</f>
        <v>90</v>
      </c>
    </row>
    <row r="296" spans="1:9" ht="27.75" customHeight="1" x14ac:dyDescent="0.25">
      <c r="A296" s="44" t="s">
        <v>218</v>
      </c>
      <c r="B296" s="28" t="s">
        <v>23</v>
      </c>
      <c r="C296" s="28" t="s">
        <v>13</v>
      </c>
      <c r="D296" s="28" t="s">
        <v>22</v>
      </c>
      <c r="E296" s="28" t="s">
        <v>241</v>
      </c>
      <c r="F296" s="28" t="s">
        <v>13</v>
      </c>
      <c r="G296" s="28" t="s">
        <v>255</v>
      </c>
      <c r="H296" s="28" t="s">
        <v>225</v>
      </c>
      <c r="I296" s="31">
        <f>'Прил 4'!K282</f>
        <v>90</v>
      </c>
    </row>
    <row r="297" spans="1:9" ht="48" customHeight="1" x14ac:dyDescent="0.2">
      <c r="A297" s="23" t="s">
        <v>371</v>
      </c>
      <c r="B297" s="24" t="s">
        <v>23</v>
      </c>
      <c r="C297" s="24" t="s">
        <v>13</v>
      </c>
      <c r="D297" s="24" t="s">
        <v>86</v>
      </c>
      <c r="E297" s="25"/>
      <c r="F297" s="24"/>
      <c r="G297" s="24"/>
      <c r="H297" s="25"/>
      <c r="I297" s="55">
        <f>I298+I301</f>
        <v>450</v>
      </c>
    </row>
    <row r="298" spans="1:9" ht="18.75" customHeight="1" x14ac:dyDescent="0.25">
      <c r="A298" s="44" t="s">
        <v>372</v>
      </c>
      <c r="B298" s="28" t="s">
        <v>23</v>
      </c>
      <c r="C298" s="28" t="s">
        <v>13</v>
      </c>
      <c r="D298" s="28" t="s">
        <v>86</v>
      </c>
      <c r="E298" s="28" t="s">
        <v>229</v>
      </c>
      <c r="F298" s="28" t="s">
        <v>13</v>
      </c>
      <c r="G298" s="28"/>
      <c r="H298" s="28"/>
      <c r="I298" s="31">
        <f>I299</f>
        <v>350</v>
      </c>
    </row>
    <row r="299" spans="1:9" ht="18.75" customHeight="1" x14ac:dyDescent="0.25">
      <c r="A299" s="44" t="s">
        <v>374</v>
      </c>
      <c r="B299" s="28" t="s">
        <v>23</v>
      </c>
      <c r="C299" s="28" t="s">
        <v>13</v>
      </c>
      <c r="D299" s="28" t="s">
        <v>86</v>
      </c>
      <c r="E299" s="28" t="s">
        <v>229</v>
      </c>
      <c r="F299" s="28" t="s">
        <v>13</v>
      </c>
      <c r="G299" s="28" t="s">
        <v>375</v>
      </c>
      <c r="H299" s="28"/>
      <c r="I299" s="31">
        <f>I300</f>
        <v>350</v>
      </c>
    </row>
    <row r="300" spans="1:9" ht="31.5" customHeight="1" x14ac:dyDescent="0.25">
      <c r="A300" s="44" t="s">
        <v>218</v>
      </c>
      <c r="B300" s="28" t="s">
        <v>23</v>
      </c>
      <c r="C300" s="28" t="s">
        <v>13</v>
      </c>
      <c r="D300" s="28" t="s">
        <v>86</v>
      </c>
      <c r="E300" s="28" t="s">
        <v>229</v>
      </c>
      <c r="F300" s="28" t="s">
        <v>13</v>
      </c>
      <c r="G300" s="28" t="s">
        <v>375</v>
      </c>
      <c r="H300" s="28" t="s">
        <v>225</v>
      </c>
      <c r="I300" s="31">
        <f>'Прил 4'!K286</f>
        <v>350</v>
      </c>
    </row>
    <row r="301" spans="1:9" ht="15.75" customHeight="1" x14ac:dyDescent="0.25">
      <c r="A301" s="44" t="s">
        <v>373</v>
      </c>
      <c r="B301" s="28" t="s">
        <v>23</v>
      </c>
      <c r="C301" s="28" t="s">
        <v>13</v>
      </c>
      <c r="D301" s="28" t="s">
        <v>86</v>
      </c>
      <c r="E301" s="28" t="s">
        <v>229</v>
      </c>
      <c r="F301" s="28" t="s">
        <v>15</v>
      </c>
      <c r="G301" s="28"/>
      <c r="H301" s="28"/>
      <c r="I301" s="31">
        <f>I302</f>
        <v>100</v>
      </c>
    </row>
    <row r="302" spans="1:9" ht="14.25" customHeight="1" x14ac:dyDescent="0.25">
      <c r="A302" s="44" t="s">
        <v>374</v>
      </c>
      <c r="B302" s="28" t="s">
        <v>23</v>
      </c>
      <c r="C302" s="28" t="s">
        <v>13</v>
      </c>
      <c r="D302" s="28" t="s">
        <v>86</v>
      </c>
      <c r="E302" s="28" t="s">
        <v>229</v>
      </c>
      <c r="F302" s="28" t="s">
        <v>15</v>
      </c>
      <c r="G302" s="28" t="s">
        <v>375</v>
      </c>
      <c r="H302" s="28"/>
      <c r="I302" s="31">
        <f>I303</f>
        <v>100</v>
      </c>
    </row>
    <row r="303" spans="1:9" ht="27.75" customHeight="1" x14ac:dyDescent="0.25">
      <c r="A303" s="44" t="s">
        <v>218</v>
      </c>
      <c r="B303" s="28" t="s">
        <v>23</v>
      </c>
      <c r="C303" s="28" t="s">
        <v>13</v>
      </c>
      <c r="D303" s="28" t="s">
        <v>86</v>
      </c>
      <c r="E303" s="28" t="s">
        <v>229</v>
      </c>
      <c r="F303" s="28" t="s">
        <v>15</v>
      </c>
      <c r="G303" s="28" t="s">
        <v>375</v>
      </c>
      <c r="H303" s="28" t="s">
        <v>225</v>
      </c>
      <c r="I303" s="31">
        <f>'Прил 4'!K289</f>
        <v>100</v>
      </c>
    </row>
    <row r="304" spans="1:9" ht="15" customHeight="1" x14ac:dyDescent="0.2">
      <c r="A304" s="60" t="s">
        <v>118</v>
      </c>
      <c r="B304" s="24" t="s">
        <v>23</v>
      </c>
      <c r="C304" s="24" t="s">
        <v>13</v>
      </c>
      <c r="D304" s="24" t="s">
        <v>102</v>
      </c>
      <c r="E304" s="25"/>
      <c r="F304" s="24"/>
      <c r="G304" s="24"/>
      <c r="H304" s="25"/>
      <c r="I304" s="26">
        <f>I305</f>
        <v>529.5</v>
      </c>
    </row>
    <row r="305" spans="1:9" ht="13.5" customHeight="1" x14ac:dyDescent="0.25">
      <c r="A305" s="47" t="s">
        <v>119</v>
      </c>
      <c r="B305" s="28" t="s">
        <v>23</v>
      </c>
      <c r="C305" s="28" t="s">
        <v>13</v>
      </c>
      <c r="D305" s="28" t="s">
        <v>102</v>
      </c>
      <c r="E305" s="29">
        <v>9</v>
      </c>
      <c r="F305" s="28"/>
      <c r="G305" s="28"/>
      <c r="H305" s="29"/>
      <c r="I305" s="30">
        <f>I306+I309</f>
        <v>529.5</v>
      </c>
    </row>
    <row r="306" spans="1:9" ht="54" customHeight="1" x14ac:dyDescent="0.25">
      <c r="A306" s="63" t="s">
        <v>95</v>
      </c>
      <c r="B306" s="28" t="s">
        <v>23</v>
      </c>
      <c r="C306" s="28" t="s">
        <v>13</v>
      </c>
      <c r="D306" s="28" t="s">
        <v>102</v>
      </c>
      <c r="E306" s="29">
        <v>9</v>
      </c>
      <c r="F306" s="28" t="s">
        <v>201</v>
      </c>
      <c r="G306" s="28" t="s">
        <v>288</v>
      </c>
      <c r="H306" s="29"/>
      <c r="I306" s="30">
        <f>I307</f>
        <v>500.9</v>
      </c>
    </row>
    <row r="307" spans="1:9" ht="18" customHeight="1" x14ac:dyDescent="0.25">
      <c r="A307" s="47" t="s">
        <v>214</v>
      </c>
      <c r="B307" s="28" t="s">
        <v>23</v>
      </c>
      <c r="C307" s="28" t="s">
        <v>13</v>
      </c>
      <c r="D307" s="28" t="s">
        <v>102</v>
      </c>
      <c r="E307" s="29">
        <v>9</v>
      </c>
      <c r="F307" s="28" t="s">
        <v>201</v>
      </c>
      <c r="G307" s="28" t="s">
        <v>288</v>
      </c>
      <c r="H307" s="29">
        <v>310</v>
      </c>
      <c r="I307" s="30">
        <f>'Прил 4'!K293</f>
        <v>500.9</v>
      </c>
    </row>
    <row r="308" spans="1:9" ht="36.75" customHeight="1" x14ac:dyDescent="0.25">
      <c r="A308" s="64" t="s">
        <v>420</v>
      </c>
      <c r="B308" s="28" t="s">
        <v>23</v>
      </c>
      <c r="C308" s="28" t="s">
        <v>13</v>
      </c>
      <c r="D308" s="28" t="s">
        <v>102</v>
      </c>
      <c r="E308" s="29">
        <v>9</v>
      </c>
      <c r="F308" s="28" t="s">
        <v>201</v>
      </c>
      <c r="G308" s="28" t="s">
        <v>419</v>
      </c>
      <c r="H308" s="29"/>
      <c r="I308" s="30">
        <f>I309</f>
        <v>28.6</v>
      </c>
    </row>
    <row r="309" spans="1:9" ht="15.75" customHeight="1" x14ac:dyDescent="0.25">
      <c r="A309" s="48" t="s">
        <v>208</v>
      </c>
      <c r="B309" s="28" t="s">
        <v>23</v>
      </c>
      <c r="C309" s="28" t="s">
        <v>13</v>
      </c>
      <c r="D309" s="28" t="s">
        <v>102</v>
      </c>
      <c r="E309" s="29">
        <v>9</v>
      </c>
      <c r="F309" s="28" t="s">
        <v>201</v>
      </c>
      <c r="G309" s="28" t="s">
        <v>419</v>
      </c>
      <c r="H309" s="29">
        <v>110</v>
      </c>
      <c r="I309" s="30">
        <f>'Прил 4'!K295</f>
        <v>28.6</v>
      </c>
    </row>
    <row r="310" spans="1:9" ht="15" customHeight="1" x14ac:dyDescent="0.25">
      <c r="A310" s="32" t="s">
        <v>82</v>
      </c>
      <c r="B310" s="21" t="s">
        <v>23</v>
      </c>
      <c r="C310" s="21" t="s">
        <v>17</v>
      </c>
      <c r="D310" s="21"/>
      <c r="E310" s="54"/>
      <c r="F310" s="53"/>
      <c r="G310" s="53"/>
      <c r="H310" s="54"/>
      <c r="I310" s="33">
        <f>I311</f>
        <v>2480.1</v>
      </c>
    </row>
    <row r="311" spans="1:9" ht="30" customHeight="1" x14ac:dyDescent="0.25">
      <c r="A311" s="47" t="s">
        <v>148</v>
      </c>
      <c r="B311" s="42" t="s">
        <v>23</v>
      </c>
      <c r="C311" s="42" t="s">
        <v>17</v>
      </c>
      <c r="D311" s="42" t="s">
        <v>135</v>
      </c>
      <c r="E311" s="29"/>
      <c r="F311" s="28"/>
      <c r="G311" s="42"/>
      <c r="H311" s="29"/>
      <c r="I311" s="31">
        <f>I312</f>
        <v>2480.1</v>
      </c>
    </row>
    <row r="312" spans="1:9" ht="15" customHeight="1" x14ac:dyDescent="0.2">
      <c r="A312" s="60" t="s">
        <v>155</v>
      </c>
      <c r="B312" s="36" t="s">
        <v>23</v>
      </c>
      <c r="C312" s="36" t="s">
        <v>17</v>
      </c>
      <c r="D312" s="36" t="s">
        <v>135</v>
      </c>
      <c r="E312" s="25">
        <v>3</v>
      </c>
      <c r="F312" s="24"/>
      <c r="G312" s="36"/>
      <c r="H312" s="25"/>
      <c r="I312" s="55">
        <f>I313+I315+I317+I319</f>
        <v>2480.1</v>
      </c>
    </row>
    <row r="313" spans="1:9" ht="20.25" customHeight="1" x14ac:dyDescent="0.25">
      <c r="A313" s="47" t="s">
        <v>156</v>
      </c>
      <c r="B313" s="42" t="s">
        <v>23</v>
      </c>
      <c r="C313" s="42" t="s">
        <v>17</v>
      </c>
      <c r="D313" s="42" t="s">
        <v>135</v>
      </c>
      <c r="E313" s="29">
        <v>3</v>
      </c>
      <c r="F313" s="28" t="s">
        <v>201</v>
      </c>
      <c r="G313" s="42" t="s">
        <v>289</v>
      </c>
      <c r="H313" s="29"/>
      <c r="I313" s="31">
        <f>I314</f>
        <v>500</v>
      </c>
    </row>
    <row r="314" spans="1:9" ht="30.75" customHeight="1" x14ac:dyDescent="0.25">
      <c r="A314" s="47" t="s">
        <v>218</v>
      </c>
      <c r="B314" s="42" t="s">
        <v>23</v>
      </c>
      <c r="C314" s="42" t="s">
        <v>17</v>
      </c>
      <c r="D314" s="42" t="s">
        <v>135</v>
      </c>
      <c r="E314" s="29">
        <v>3</v>
      </c>
      <c r="F314" s="28" t="s">
        <v>201</v>
      </c>
      <c r="G314" s="42" t="s">
        <v>289</v>
      </c>
      <c r="H314" s="29">
        <v>240</v>
      </c>
      <c r="I314" s="31">
        <f>'Прил 4'!K300</f>
        <v>500</v>
      </c>
    </row>
    <row r="315" spans="1:9" ht="15" customHeight="1" x14ac:dyDescent="0.25">
      <c r="A315" s="47" t="s">
        <v>157</v>
      </c>
      <c r="B315" s="42" t="s">
        <v>23</v>
      </c>
      <c r="C315" s="42" t="s">
        <v>17</v>
      </c>
      <c r="D315" s="42" t="s">
        <v>135</v>
      </c>
      <c r="E315" s="29">
        <v>3</v>
      </c>
      <c r="F315" s="28" t="s">
        <v>201</v>
      </c>
      <c r="G315" s="42" t="s">
        <v>290</v>
      </c>
      <c r="H315" s="29"/>
      <c r="I315" s="31">
        <f>I316</f>
        <v>800</v>
      </c>
    </row>
    <row r="316" spans="1:9" ht="31.5" customHeight="1" x14ac:dyDescent="0.25">
      <c r="A316" s="47" t="s">
        <v>218</v>
      </c>
      <c r="B316" s="42" t="s">
        <v>23</v>
      </c>
      <c r="C316" s="42" t="s">
        <v>17</v>
      </c>
      <c r="D316" s="42" t="s">
        <v>135</v>
      </c>
      <c r="E316" s="29">
        <v>3</v>
      </c>
      <c r="F316" s="28" t="s">
        <v>201</v>
      </c>
      <c r="G316" s="42" t="s">
        <v>290</v>
      </c>
      <c r="H316" s="29">
        <v>240</v>
      </c>
      <c r="I316" s="31">
        <f>'Прил 4'!K302</f>
        <v>800</v>
      </c>
    </row>
    <row r="317" spans="1:9" ht="15" customHeight="1" x14ac:dyDescent="0.25">
      <c r="A317" s="47" t="s">
        <v>150</v>
      </c>
      <c r="B317" s="42" t="s">
        <v>23</v>
      </c>
      <c r="C317" s="42" t="s">
        <v>17</v>
      </c>
      <c r="D317" s="42" t="s">
        <v>135</v>
      </c>
      <c r="E317" s="29">
        <v>3</v>
      </c>
      <c r="F317" s="28" t="s">
        <v>201</v>
      </c>
      <c r="G317" s="42" t="s">
        <v>285</v>
      </c>
      <c r="H317" s="29"/>
      <c r="I317" s="31">
        <f>I318</f>
        <v>992</v>
      </c>
    </row>
    <row r="318" spans="1:9" ht="30" x14ac:dyDescent="0.25">
      <c r="A318" s="47" t="s">
        <v>218</v>
      </c>
      <c r="B318" s="42" t="s">
        <v>23</v>
      </c>
      <c r="C318" s="42" t="s">
        <v>17</v>
      </c>
      <c r="D318" s="42" t="s">
        <v>135</v>
      </c>
      <c r="E318" s="29">
        <v>3</v>
      </c>
      <c r="F318" s="28" t="s">
        <v>201</v>
      </c>
      <c r="G318" s="42" t="s">
        <v>285</v>
      </c>
      <c r="H318" s="29">
        <v>240</v>
      </c>
      <c r="I318" s="31">
        <f>'Прил 4'!K304</f>
        <v>992</v>
      </c>
    </row>
    <row r="319" spans="1:9" ht="15" x14ac:dyDescent="0.25">
      <c r="A319" s="47" t="s">
        <v>144</v>
      </c>
      <c r="B319" s="42" t="s">
        <v>23</v>
      </c>
      <c r="C319" s="42" t="s">
        <v>17</v>
      </c>
      <c r="D319" s="42" t="s">
        <v>135</v>
      </c>
      <c r="E319" s="29">
        <v>3</v>
      </c>
      <c r="F319" s="28" t="s">
        <v>201</v>
      </c>
      <c r="G319" s="42" t="s">
        <v>277</v>
      </c>
      <c r="H319" s="29"/>
      <c r="I319" s="31">
        <f>I320</f>
        <v>188.10000000000002</v>
      </c>
    </row>
    <row r="320" spans="1:9" ht="30" x14ac:dyDescent="0.25">
      <c r="A320" s="47" t="s">
        <v>218</v>
      </c>
      <c r="B320" s="42" t="s">
        <v>23</v>
      </c>
      <c r="C320" s="42" t="s">
        <v>17</v>
      </c>
      <c r="D320" s="42" t="s">
        <v>135</v>
      </c>
      <c r="E320" s="29">
        <v>3</v>
      </c>
      <c r="F320" s="28" t="s">
        <v>201</v>
      </c>
      <c r="G320" s="42" t="s">
        <v>277</v>
      </c>
      <c r="H320" s="29">
        <v>240</v>
      </c>
      <c r="I320" s="31">
        <f>'Прил 4'!K306</f>
        <v>188.10000000000002</v>
      </c>
    </row>
    <row r="321" spans="1:9" ht="15" x14ac:dyDescent="0.25">
      <c r="A321" s="20" t="s">
        <v>92</v>
      </c>
      <c r="B321" s="21">
        <v>10</v>
      </c>
      <c r="C321" s="53"/>
      <c r="D321" s="53"/>
      <c r="E321" s="54"/>
      <c r="F321" s="53"/>
      <c r="G321" s="53"/>
      <c r="H321" s="54"/>
      <c r="I321" s="33">
        <f>I322</f>
        <v>644.5</v>
      </c>
    </row>
    <row r="322" spans="1:9" ht="14.25" x14ac:dyDescent="0.2">
      <c r="A322" s="32" t="s">
        <v>93</v>
      </c>
      <c r="B322" s="21" t="s">
        <v>86</v>
      </c>
      <c r="C322" s="21" t="s">
        <v>14</v>
      </c>
      <c r="D322" s="21"/>
      <c r="E322" s="21"/>
      <c r="F322" s="21"/>
      <c r="G322" s="21"/>
      <c r="H322" s="20"/>
      <c r="I322" s="33">
        <f>I323+I327+I331</f>
        <v>644.5</v>
      </c>
    </row>
    <row r="323" spans="1:9" s="148" customFormat="1" ht="19.5" customHeight="1" x14ac:dyDescent="0.25">
      <c r="A323" s="48" t="s">
        <v>0</v>
      </c>
      <c r="B323" s="42" t="s">
        <v>86</v>
      </c>
      <c r="C323" s="28" t="s">
        <v>14</v>
      </c>
      <c r="D323" s="42">
        <v>94</v>
      </c>
      <c r="E323" s="49">
        <v>0</v>
      </c>
      <c r="F323" s="50"/>
      <c r="G323" s="50" t="s">
        <v>111</v>
      </c>
      <c r="H323" s="41"/>
      <c r="I323" s="31">
        <f>I324</f>
        <v>20</v>
      </c>
    </row>
    <row r="324" spans="1:9" s="148" customFormat="1" ht="16.5" customHeight="1" x14ac:dyDescent="0.25">
      <c r="A324" s="27" t="s">
        <v>1</v>
      </c>
      <c r="B324" s="28" t="s">
        <v>86</v>
      </c>
      <c r="C324" s="28" t="s">
        <v>14</v>
      </c>
      <c r="D324" s="42">
        <v>94</v>
      </c>
      <c r="E324" s="41">
        <v>1</v>
      </c>
      <c r="F324" s="42"/>
      <c r="G324" s="50" t="s">
        <v>111</v>
      </c>
      <c r="H324" s="29" t="s">
        <v>9</v>
      </c>
      <c r="I324" s="31">
        <f>I325</f>
        <v>20</v>
      </c>
    </row>
    <row r="325" spans="1:9" s="148" customFormat="1" ht="19.5" customHeight="1" x14ac:dyDescent="0.25">
      <c r="A325" s="27" t="str">
        <f>A324</f>
        <v>Резервные фонды местных администраций</v>
      </c>
      <c r="B325" s="28" t="s">
        <v>86</v>
      </c>
      <c r="C325" s="28" t="s">
        <v>14</v>
      </c>
      <c r="D325" s="42">
        <v>94</v>
      </c>
      <c r="E325" s="41">
        <v>1</v>
      </c>
      <c r="F325" s="42" t="s">
        <v>201</v>
      </c>
      <c r="G325" s="42" t="s">
        <v>250</v>
      </c>
      <c r="H325" s="29"/>
      <c r="I325" s="31">
        <f>I326</f>
        <v>20</v>
      </c>
    </row>
    <row r="326" spans="1:9" s="148" customFormat="1" ht="17.25" customHeight="1" x14ac:dyDescent="0.25">
      <c r="A326" s="27" t="s">
        <v>364</v>
      </c>
      <c r="B326" s="28" t="s">
        <v>86</v>
      </c>
      <c r="C326" s="28" t="s">
        <v>14</v>
      </c>
      <c r="D326" s="42">
        <v>94</v>
      </c>
      <c r="E326" s="41">
        <v>1</v>
      </c>
      <c r="F326" s="42" t="s">
        <v>201</v>
      </c>
      <c r="G326" s="42" t="s">
        <v>250</v>
      </c>
      <c r="H326" s="28" t="s">
        <v>391</v>
      </c>
      <c r="I326" s="55">
        <f>'Прил 4'!K312</f>
        <v>20</v>
      </c>
    </row>
    <row r="327" spans="1:9" ht="17.25" customHeight="1" x14ac:dyDescent="0.25">
      <c r="A327" s="47" t="s">
        <v>159</v>
      </c>
      <c r="B327" s="28" t="s">
        <v>86</v>
      </c>
      <c r="C327" s="28" t="s">
        <v>14</v>
      </c>
      <c r="D327" s="28" t="s">
        <v>158</v>
      </c>
      <c r="E327" s="29"/>
      <c r="F327" s="28"/>
      <c r="G327" s="42"/>
      <c r="H327" s="29"/>
      <c r="I327" s="31">
        <f>I328</f>
        <v>494.5</v>
      </c>
    </row>
    <row r="328" spans="1:9" ht="18" customHeight="1" x14ac:dyDescent="0.25">
      <c r="A328" s="47" t="s">
        <v>160</v>
      </c>
      <c r="B328" s="28" t="s">
        <v>86</v>
      </c>
      <c r="C328" s="28" t="s">
        <v>14</v>
      </c>
      <c r="D328" s="28" t="s">
        <v>158</v>
      </c>
      <c r="E328" s="29">
        <v>3</v>
      </c>
      <c r="F328" s="28"/>
      <c r="G328" s="42"/>
      <c r="H328" s="29"/>
      <c r="I328" s="31">
        <f>I329</f>
        <v>494.5</v>
      </c>
    </row>
    <row r="329" spans="1:9" ht="30" customHeight="1" x14ac:dyDescent="0.25">
      <c r="A329" s="47" t="s">
        <v>161</v>
      </c>
      <c r="B329" s="28" t="s">
        <v>86</v>
      </c>
      <c r="C329" s="28" t="s">
        <v>14</v>
      </c>
      <c r="D329" s="28" t="s">
        <v>158</v>
      </c>
      <c r="E329" s="29">
        <v>3</v>
      </c>
      <c r="F329" s="28" t="s">
        <v>201</v>
      </c>
      <c r="G329" s="42" t="s">
        <v>291</v>
      </c>
      <c r="H329" s="29"/>
      <c r="I329" s="31">
        <f>I330</f>
        <v>494.5</v>
      </c>
    </row>
    <row r="330" spans="1:9" ht="30" customHeight="1" x14ac:dyDescent="0.25">
      <c r="A330" s="47" t="s">
        <v>218</v>
      </c>
      <c r="B330" s="28" t="s">
        <v>86</v>
      </c>
      <c r="C330" s="28" t="s">
        <v>14</v>
      </c>
      <c r="D330" s="28" t="s">
        <v>158</v>
      </c>
      <c r="E330" s="29">
        <v>3</v>
      </c>
      <c r="F330" s="28" t="s">
        <v>201</v>
      </c>
      <c r="G330" s="42" t="s">
        <v>291</v>
      </c>
      <c r="H330" s="29">
        <v>240</v>
      </c>
      <c r="I330" s="31">
        <f>'Прил 4'!K316</f>
        <v>494.5</v>
      </c>
    </row>
    <row r="331" spans="1:9" ht="16.5" customHeight="1" x14ac:dyDescent="0.25">
      <c r="A331" s="47" t="s">
        <v>118</v>
      </c>
      <c r="B331" s="28" t="s">
        <v>86</v>
      </c>
      <c r="C331" s="28" t="s">
        <v>14</v>
      </c>
      <c r="D331" s="28" t="s">
        <v>102</v>
      </c>
      <c r="E331" s="29"/>
      <c r="F331" s="28"/>
      <c r="G331" s="42"/>
      <c r="H331" s="29"/>
      <c r="I331" s="31">
        <f>I332</f>
        <v>130</v>
      </c>
    </row>
    <row r="332" spans="1:9" ht="16.5" customHeight="1" x14ac:dyDescent="0.25">
      <c r="A332" s="47" t="s">
        <v>119</v>
      </c>
      <c r="B332" s="28" t="s">
        <v>86</v>
      </c>
      <c r="C332" s="28" t="s">
        <v>14</v>
      </c>
      <c r="D332" s="28" t="s">
        <v>102</v>
      </c>
      <c r="E332" s="29">
        <v>9</v>
      </c>
      <c r="F332" s="28"/>
      <c r="G332" s="42"/>
      <c r="H332" s="29"/>
      <c r="I332" s="31">
        <f>I333</f>
        <v>130</v>
      </c>
    </row>
    <row r="333" spans="1:9" ht="16.5" customHeight="1" x14ac:dyDescent="0.25">
      <c r="A333" s="47" t="s">
        <v>172</v>
      </c>
      <c r="B333" s="28" t="s">
        <v>86</v>
      </c>
      <c r="C333" s="28" t="s">
        <v>14</v>
      </c>
      <c r="D333" s="28" t="s">
        <v>102</v>
      </c>
      <c r="E333" s="29">
        <v>9</v>
      </c>
      <c r="F333" s="28" t="s">
        <v>201</v>
      </c>
      <c r="G333" s="42" t="s">
        <v>286</v>
      </c>
      <c r="H333" s="29"/>
      <c r="I333" s="31">
        <f>I334</f>
        <v>130</v>
      </c>
    </row>
    <row r="334" spans="1:9" ht="16.5" customHeight="1" x14ac:dyDescent="0.25">
      <c r="A334" s="47" t="s">
        <v>214</v>
      </c>
      <c r="B334" s="28" t="s">
        <v>86</v>
      </c>
      <c r="C334" s="28" t="s">
        <v>14</v>
      </c>
      <c r="D334" s="28" t="s">
        <v>102</v>
      </c>
      <c r="E334" s="29">
        <v>9</v>
      </c>
      <c r="F334" s="28" t="s">
        <v>201</v>
      </c>
      <c r="G334" s="42" t="s">
        <v>286</v>
      </c>
      <c r="H334" s="29">
        <v>310</v>
      </c>
      <c r="I334" s="31">
        <f>'Прил 4'!K320</f>
        <v>130</v>
      </c>
    </row>
    <row r="335" spans="1:9" ht="17.25" customHeight="1" x14ac:dyDescent="0.2">
      <c r="A335" s="20" t="s">
        <v>94</v>
      </c>
      <c r="B335" s="21">
        <v>11</v>
      </c>
      <c r="C335" s="21"/>
      <c r="D335" s="21"/>
      <c r="E335" s="20"/>
      <c r="F335" s="21"/>
      <c r="G335" s="21"/>
      <c r="H335" s="20"/>
      <c r="I335" s="33">
        <f>I336</f>
        <v>3064</v>
      </c>
    </row>
    <row r="336" spans="1:9" ht="15" customHeight="1" x14ac:dyDescent="0.2">
      <c r="A336" s="32" t="s">
        <v>83</v>
      </c>
      <c r="B336" s="21">
        <v>11</v>
      </c>
      <c r="C336" s="21" t="s">
        <v>18</v>
      </c>
      <c r="D336" s="21"/>
      <c r="E336" s="20"/>
      <c r="F336" s="21"/>
      <c r="G336" s="21"/>
      <c r="H336" s="20"/>
      <c r="I336" s="33">
        <f>I337</f>
        <v>3064</v>
      </c>
    </row>
    <row r="337" spans="1:10" ht="32.25" customHeight="1" x14ac:dyDescent="0.25">
      <c r="A337" s="47" t="s">
        <v>148</v>
      </c>
      <c r="B337" s="42" t="s">
        <v>87</v>
      </c>
      <c r="C337" s="42" t="s">
        <v>18</v>
      </c>
      <c r="D337" s="42" t="s">
        <v>135</v>
      </c>
      <c r="E337" s="29"/>
      <c r="F337" s="28"/>
      <c r="G337" s="42"/>
      <c r="H337" s="29"/>
      <c r="I337" s="31">
        <f>I338</f>
        <v>3064</v>
      </c>
    </row>
    <row r="338" spans="1:10" ht="42.75" x14ac:dyDescent="0.2">
      <c r="A338" s="60" t="s">
        <v>162</v>
      </c>
      <c r="B338" s="36" t="s">
        <v>87</v>
      </c>
      <c r="C338" s="36" t="s">
        <v>18</v>
      </c>
      <c r="D338" s="36" t="s">
        <v>135</v>
      </c>
      <c r="E338" s="25">
        <v>4</v>
      </c>
      <c r="F338" s="24"/>
      <c r="G338" s="36"/>
      <c r="H338" s="25"/>
      <c r="I338" s="55">
        <f>I339+I341+I343</f>
        <v>3064</v>
      </c>
    </row>
    <row r="339" spans="1:10" ht="15" x14ac:dyDescent="0.25">
      <c r="A339" s="47" t="s">
        <v>163</v>
      </c>
      <c r="B339" s="42" t="s">
        <v>87</v>
      </c>
      <c r="C339" s="42" t="s">
        <v>18</v>
      </c>
      <c r="D339" s="42" t="s">
        <v>135</v>
      </c>
      <c r="E339" s="29">
        <v>4</v>
      </c>
      <c r="F339" s="28" t="s">
        <v>201</v>
      </c>
      <c r="G339" s="42" t="s">
        <v>292</v>
      </c>
      <c r="H339" s="29"/>
      <c r="I339" s="31">
        <f>I340</f>
        <v>274</v>
      </c>
    </row>
    <row r="340" spans="1:10" ht="30" x14ac:dyDescent="0.25">
      <c r="A340" s="47" t="s">
        <v>218</v>
      </c>
      <c r="B340" s="42" t="s">
        <v>87</v>
      </c>
      <c r="C340" s="42" t="s">
        <v>18</v>
      </c>
      <c r="D340" s="42" t="s">
        <v>135</v>
      </c>
      <c r="E340" s="29">
        <v>4</v>
      </c>
      <c r="F340" s="28" t="s">
        <v>201</v>
      </c>
      <c r="G340" s="42" t="s">
        <v>292</v>
      </c>
      <c r="H340" s="29">
        <v>240</v>
      </c>
      <c r="I340" s="31">
        <f>'Прил 4'!K326</f>
        <v>274</v>
      </c>
    </row>
    <row r="341" spans="1:10" ht="15" x14ac:dyDescent="0.25">
      <c r="A341" s="47" t="s">
        <v>144</v>
      </c>
      <c r="B341" s="42" t="s">
        <v>87</v>
      </c>
      <c r="C341" s="42" t="s">
        <v>18</v>
      </c>
      <c r="D341" s="42" t="s">
        <v>135</v>
      </c>
      <c r="E341" s="29">
        <v>4</v>
      </c>
      <c r="F341" s="28" t="s">
        <v>201</v>
      </c>
      <c r="G341" s="42" t="s">
        <v>277</v>
      </c>
      <c r="H341" s="29"/>
      <c r="I341" s="31">
        <f>I342</f>
        <v>1290</v>
      </c>
    </row>
    <row r="342" spans="1:10" ht="30" x14ac:dyDescent="0.25">
      <c r="A342" s="47" t="s">
        <v>218</v>
      </c>
      <c r="B342" s="42" t="s">
        <v>87</v>
      </c>
      <c r="C342" s="42" t="s">
        <v>18</v>
      </c>
      <c r="D342" s="42" t="s">
        <v>135</v>
      </c>
      <c r="E342" s="29">
        <v>4</v>
      </c>
      <c r="F342" s="28" t="s">
        <v>201</v>
      </c>
      <c r="G342" s="42" t="s">
        <v>277</v>
      </c>
      <c r="H342" s="29">
        <v>240</v>
      </c>
      <c r="I342" s="31">
        <f>'Прил 4'!K328</f>
        <v>1290</v>
      </c>
    </row>
    <row r="343" spans="1:10" ht="15" x14ac:dyDescent="0.25">
      <c r="A343" s="47" t="s">
        <v>164</v>
      </c>
      <c r="B343" s="42" t="s">
        <v>87</v>
      </c>
      <c r="C343" s="42" t="s">
        <v>18</v>
      </c>
      <c r="D343" s="42" t="s">
        <v>135</v>
      </c>
      <c r="E343" s="29">
        <v>4</v>
      </c>
      <c r="F343" s="28" t="s">
        <v>201</v>
      </c>
      <c r="G343" s="42" t="s">
        <v>293</v>
      </c>
      <c r="H343" s="29"/>
      <c r="I343" s="31">
        <f>I344</f>
        <v>1500</v>
      </c>
    </row>
    <row r="344" spans="1:10" ht="30" x14ac:dyDescent="0.25">
      <c r="A344" s="47" t="s">
        <v>218</v>
      </c>
      <c r="B344" s="42" t="s">
        <v>87</v>
      </c>
      <c r="C344" s="42" t="s">
        <v>18</v>
      </c>
      <c r="D344" s="42" t="s">
        <v>135</v>
      </c>
      <c r="E344" s="29">
        <v>4</v>
      </c>
      <c r="F344" s="28" t="s">
        <v>201</v>
      </c>
      <c r="G344" s="42" t="s">
        <v>293</v>
      </c>
      <c r="H344" s="29">
        <v>240</v>
      </c>
      <c r="I344" s="31">
        <f>'Прил 4'!K330</f>
        <v>1500</v>
      </c>
      <c r="J344" s="12"/>
    </row>
    <row r="345" spans="1:10" ht="14.25" x14ac:dyDescent="0.2">
      <c r="A345" s="20" t="s">
        <v>369</v>
      </c>
      <c r="B345" s="21" t="s">
        <v>100</v>
      </c>
      <c r="C345" s="21"/>
      <c r="D345" s="21"/>
      <c r="E345" s="20"/>
      <c r="F345" s="21"/>
      <c r="G345" s="21"/>
      <c r="H345" s="20"/>
      <c r="I345" s="33">
        <f>I346</f>
        <v>300</v>
      </c>
      <c r="J345" s="12"/>
    </row>
    <row r="346" spans="1:10" ht="14.25" x14ac:dyDescent="0.2">
      <c r="A346" s="32" t="s">
        <v>370</v>
      </c>
      <c r="B346" s="21" t="s">
        <v>100</v>
      </c>
      <c r="C346" s="21" t="s">
        <v>15</v>
      </c>
      <c r="D346" s="21"/>
      <c r="E346" s="20"/>
      <c r="F346" s="21"/>
      <c r="G346" s="21"/>
      <c r="H346" s="20"/>
      <c r="I346" s="33">
        <f>I347</f>
        <v>300</v>
      </c>
      <c r="J346" s="12"/>
    </row>
    <row r="347" spans="1:10" ht="31.5" customHeight="1" x14ac:dyDescent="0.25">
      <c r="A347" s="47" t="s">
        <v>393</v>
      </c>
      <c r="B347" s="42" t="s">
        <v>100</v>
      </c>
      <c r="C347" s="42" t="s">
        <v>15</v>
      </c>
      <c r="D347" s="42" t="s">
        <v>87</v>
      </c>
      <c r="E347" s="29"/>
      <c r="F347" s="28"/>
      <c r="G347" s="42"/>
      <c r="H347" s="29"/>
      <c r="I347" s="31">
        <f>I348</f>
        <v>300</v>
      </c>
      <c r="J347" s="12"/>
    </row>
    <row r="348" spans="1:10" ht="15" x14ac:dyDescent="0.25">
      <c r="A348" s="44" t="s">
        <v>366</v>
      </c>
      <c r="B348" s="28" t="s">
        <v>100</v>
      </c>
      <c r="C348" s="28" t="s">
        <v>15</v>
      </c>
      <c r="D348" s="28" t="s">
        <v>87</v>
      </c>
      <c r="E348" s="28" t="s">
        <v>229</v>
      </c>
      <c r="F348" s="28" t="s">
        <v>13</v>
      </c>
      <c r="G348" s="28"/>
      <c r="H348" s="28"/>
      <c r="I348" s="31">
        <f>I349</f>
        <v>300</v>
      </c>
      <c r="J348" s="12"/>
    </row>
    <row r="349" spans="1:10" ht="15" x14ac:dyDescent="0.25">
      <c r="A349" s="44" t="s">
        <v>366</v>
      </c>
      <c r="B349" s="28" t="s">
        <v>100</v>
      </c>
      <c r="C349" s="28" t="s">
        <v>15</v>
      </c>
      <c r="D349" s="28" t="s">
        <v>87</v>
      </c>
      <c r="E349" s="28" t="s">
        <v>229</v>
      </c>
      <c r="F349" s="28" t="s">
        <v>13</v>
      </c>
      <c r="G349" s="28" t="s">
        <v>367</v>
      </c>
      <c r="H349" s="28"/>
      <c r="I349" s="31">
        <f>I350</f>
        <v>300</v>
      </c>
      <c r="J349" s="12"/>
    </row>
    <row r="350" spans="1:10" ht="30.75" thickBot="1" x14ac:dyDescent="0.3">
      <c r="A350" s="44" t="s">
        <v>218</v>
      </c>
      <c r="B350" s="28" t="s">
        <v>100</v>
      </c>
      <c r="C350" s="28" t="s">
        <v>15</v>
      </c>
      <c r="D350" s="28" t="s">
        <v>87</v>
      </c>
      <c r="E350" s="28" t="s">
        <v>229</v>
      </c>
      <c r="F350" s="28" t="s">
        <v>13</v>
      </c>
      <c r="G350" s="28" t="s">
        <v>367</v>
      </c>
      <c r="H350" s="28" t="s">
        <v>225</v>
      </c>
      <c r="I350" s="31">
        <f>'Прил 4'!K336</f>
        <v>300</v>
      </c>
      <c r="J350" s="12"/>
    </row>
    <row r="351" spans="1:10" ht="15.75" thickBot="1" x14ac:dyDescent="0.3">
      <c r="A351" s="150"/>
      <c r="B351" s="69"/>
      <c r="C351" s="68"/>
      <c r="D351" s="69"/>
      <c r="E351" s="68"/>
      <c r="F351" s="69"/>
      <c r="G351" s="219" t="s">
        <v>30</v>
      </c>
      <c r="H351" s="220"/>
      <c r="I351" s="70">
        <f>I18+I126+I132+I154+I174+I269+I284+I321+I335+I345</f>
        <v>135530.1</v>
      </c>
    </row>
    <row r="352" spans="1:10" ht="15" x14ac:dyDescent="0.25">
      <c r="A352" s="93"/>
      <c r="B352" s="78"/>
      <c r="C352" s="77"/>
      <c r="D352" s="78" t="s">
        <v>44</v>
      </c>
      <c r="E352" s="77"/>
      <c r="F352" s="78"/>
      <c r="G352" s="78"/>
      <c r="H352" s="94" t="s">
        <v>63</v>
      </c>
      <c r="I352" s="95">
        <f>I18</f>
        <v>15419.899999999998</v>
      </c>
    </row>
    <row r="353" spans="1:9" ht="15" x14ac:dyDescent="0.25">
      <c r="A353" s="93"/>
      <c r="B353" s="78"/>
      <c r="C353" s="77"/>
      <c r="D353" s="78"/>
      <c r="E353" s="77"/>
      <c r="F353" s="78"/>
      <c r="G353" s="78"/>
      <c r="H353" s="96" t="s">
        <v>64</v>
      </c>
      <c r="I353" s="97">
        <f>I126</f>
        <v>368.4</v>
      </c>
    </row>
    <row r="354" spans="1:9" ht="15" x14ac:dyDescent="0.25">
      <c r="A354" s="93"/>
      <c r="B354" s="78"/>
      <c r="C354" s="77"/>
      <c r="D354" s="78"/>
      <c r="E354" s="77"/>
      <c r="F354" s="78"/>
      <c r="G354" s="78"/>
      <c r="H354" s="96" t="s">
        <v>75</v>
      </c>
      <c r="I354" s="97">
        <f>I132</f>
        <v>970.5</v>
      </c>
    </row>
    <row r="355" spans="1:9" ht="15" x14ac:dyDescent="0.25">
      <c r="A355" s="93"/>
      <c r="B355" s="78"/>
      <c r="C355" s="77"/>
      <c r="D355" s="78"/>
      <c r="E355" s="77"/>
      <c r="F355" s="78"/>
      <c r="G355" s="78"/>
      <c r="H355" s="96" t="s">
        <v>80</v>
      </c>
      <c r="I355" s="97">
        <f>I154</f>
        <v>30675.300000000003</v>
      </c>
    </row>
    <row r="356" spans="1:9" ht="15" x14ac:dyDescent="0.25">
      <c r="A356" s="93"/>
      <c r="B356" s="78"/>
      <c r="C356" s="77"/>
      <c r="D356" s="78"/>
      <c r="E356" s="77"/>
      <c r="F356" s="78"/>
      <c r="G356" s="78"/>
      <c r="H356" s="96" t="s">
        <v>65</v>
      </c>
      <c r="I356" s="97">
        <f>I174</f>
        <v>77880.5</v>
      </c>
    </row>
    <row r="357" spans="1:9" ht="15" x14ac:dyDescent="0.25">
      <c r="A357" s="93"/>
      <c r="B357" s="78"/>
      <c r="C357" s="77"/>
      <c r="D357" s="78"/>
      <c r="E357" s="77"/>
      <c r="F357" s="78"/>
      <c r="G357" s="78"/>
      <c r="H357" s="96" t="s">
        <v>67</v>
      </c>
      <c r="I357" s="97">
        <f>I269</f>
        <v>458</v>
      </c>
    </row>
    <row r="358" spans="1:9" ht="15" x14ac:dyDescent="0.25">
      <c r="A358" s="93"/>
      <c r="B358" s="78"/>
      <c r="C358" s="77"/>
      <c r="D358" s="78"/>
      <c r="E358" s="77"/>
      <c r="F358" s="78"/>
      <c r="G358" s="78"/>
      <c r="H358" s="96" t="s">
        <v>66</v>
      </c>
      <c r="I358" s="132">
        <f>I284</f>
        <v>5749</v>
      </c>
    </row>
    <row r="359" spans="1:9" ht="15" x14ac:dyDescent="0.25">
      <c r="A359" s="93"/>
      <c r="B359" s="78"/>
      <c r="C359" s="77"/>
      <c r="D359" s="78"/>
      <c r="E359" s="77"/>
      <c r="F359" s="78"/>
      <c r="G359" s="78"/>
      <c r="H359" s="96">
        <v>10</v>
      </c>
      <c r="I359" s="132">
        <f>I321</f>
        <v>644.5</v>
      </c>
    </row>
    <row r="360" spans="1:9" ht="15.75" thickBot="1" x14ac:dyDescent="0.3">
      <c r="A360" s="93"/>
      <c r="B360" s="78"/>
      <c r="C360" s="77"/>
      <c r="D360" s="78"/>
      <c r="E360" s="77"/>
      <c r="F360" s="78"/>
      <c r="G360" s="78"/>
      <c r="H360" s="98">
        <v>11</v>
      </c>
      <c r="I360" s="133">
        <f>I335</f>
        <v>3064</v>
      </c>
    </row>
    <row r="361" spans="1:9" ht="15.75" thickBot="1" x14ac:dyDescent="0.3">
      <c r="A361" s="93"/>
      <c r="B361" s="78"/>
      <c r="C361" s="77"/>
      <c r="D361" s="78"/>
      <c r="E361" s="77"/>
      <c r="F361" s="78"/>
      <c r="G361" s="78"/>
      <c r="H361" s="98">
        <v>12</v>
      </c>
      <c r="I361" s="133">
        <f>I345</f>
        <v>300</v>
      </c>
    </row>
    <row r="362" spans="1:9" ht="15.75" thickBot="1" x14ac:dyDescent="0.3">
      <c r="A362" s="93"/>
      <c r="B362" s="78"/>
      <c r="C362" s="77"/>
      <c r="D362" s="78"/>
      <c r="E362" s="77"/>
      <c r="F362" s="78"/>
      <c r="G362" s="78"/>
      <c r="H362" s="99"/>
      <c r="I362" s="134">
        <f>SUM(I352:I361)</f>
        <v>135530.1</v>
      </c>
    </row>
    <row r="363" spans="1:9" ht="15" x14ac:dyDescent="0.25">
      <c r="A363" s="93"/>
      <c r="B363" s="78"/>
      <c r="C363" s="77"/>
      <c r="D363" s="78"/>
      <c r="E363" s="77"/>
      <c r="F363" s="78"/>
      <c r="G363" s="78"/>
      <c r="H363" s="77" t="s">
        <v>199</v>
      </c>
      <c r="I363" s="135">
        <f>'Прил 4'!K366</f>
        <v>97285.4</v>
      </c>
    </row>
    <row r="364" spans="1:9" ht="15" x14ac:dyDescent="0.25">
      <c r="A364" s="93"/>
      <c r="B364" s="78"/>
      <c r="C364" s="77"/>
      <c r="D364" s="78"/>
      <c r="E364" s="77"/>
      <c r="F364" s="78"/>
      <c r="G364" s="78"/>
      <c r="H364" s="77" t="s">
        <v>202</v>
      </c>
      <c r="I364" s="135">
        <f>I28+I70+I81+I98+I102+I134+I156+I171+I176+I202+I217+I254+I276+I286+I292+I297+I311+I337+I347</f>
        <v>120712.1</v>
      </c>
    </row>
    <row r="365" spans="1:9" ht="15" x14ac:dyDescent="0.25">
      <c r="A365" s="93"/>
      <c r="B365" s="78"/>
      <c r="C365" s="77"/>
      <c r="D365" s="78"/>
      <c r="E365" s="77"/>
      <c r="F365" s="78"/>
      <c r="G365" s="78"/>
      <c r="H365" s="77"/>
      <c r="I365" s="135">
        <f>I363-I362</f>
        <v>-38244.700000000012</v>
      </c>
    </row>
    <row r="366" spans="1:9" x14ac:dyDescent="0.2">
      <c r="A366" s="14"/>
      <c r="B366" s="142"/>
      <c r="C366" s="8"/>
      <c r="D366" s="8"/>
    </row>
    <row r="367" spans="1:9" x14ac:dyDescent="0.2">
      <c r="A367" s="14"/>
      <c r="B367" s="142"/>
      <c r="C367" s="8"/>
      <c r="D367" s="8"/>
    </row>
    <row r="368" spans="1:9" x14ac:dyDescent="0.2">
      <c r="A368" s="14"/>
      <c r="B368" s="142"/>
      <c r="C368" s="8"/>
      <c r="D368" s="8"/>
    </row>
    <row r="369" spans="1:4" x14ac:dyDescent="0.2">
      <c r="A369" s="14"/>
      <c r="B369" s="142"/>
      <c r="C369" s="8"/>
      <c r="D369" s="8"/>
    </row>
    <row r="370" spans="1:4" x14ac:dyDescent="0.2">
      <c r="A370" s="14"/>
      <c r="B370" s="142"/>
      <c r="C370" s="8"/>
      <c r="D370" s="8"/>
    </row>
    <row r="371" spans="1:4" x14ac:dyDescent="0.2">
      <c r="A371" s="14"/>
      <c r="B371" s="142"/>
      <c r="C371" s="8"/>
      <c r="D371" s="8"/>
    </row>
    <row r="372" spans="1:4" x14ac:dyDescent="0.2">
      <c r="A372" s="14"/>
      <c r="B372" s="142"/>
      <c r="C372" s="8"/>
      <c r="D372" s="8"/>
    </row>
    <row r="373" spans="1:4" x14ac:dyDescent="0.2">
      <c r="A373" s="14"/>
      <c r="B373" s="142"/>
      <c r="C373" s="8"/>
      <c r="D373" s="8"/>
    </row>
    <row r="374" spans="1:4" x14ac:dyDescent="0.2">
      <c r="A374" s="14"/>
      <c r="B374" s="142"/>
      <c r="C374" s="8"/>
      <c r="D374" s="8"/>
    </row>
    <row r="375" spans="1:4" x14ac:dyDescent="0.2">
      <c r="A375" s="14"/>
      <c r="B375" s="142"/>
      <c r="C375" s="8"/>
      <c r="D375" s="8"/>
    </row>
  </sheetData>
  <mergeCells count="4">
    <mergeCell ref="G351:H351"/>
    <mergeCell ref="C17:G17"/>
    <mergeCell ref="A15:I15"/>
    <mergeCell ref="A14:I14"/>
  </mergeCells>
  <pageMargins left="0.62992125984251968" right="0.31496062992125984" top="0.31496062992125984" bottom="0.35433070866141736" header="0.27559055118110237" footer="0.31496062992125984"/>
  <pageSetup paperSize="9" scale="76" fitToHeight="9" orientation="portrait" verticalDpi="300" r:id="rId1"/>
  <headerFooter alignWithMargins="0"/>
  <rowBreaks count="3" manualBreakCount="3">
    <brk id="139" max="8" man="1"/>
    <brk id="181" max="8" man="1"/>
    <brk id="23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347"/>
  <sheetViews>
    <sheetView view="pageBreakPreview" zoomScaleNormal="100" zoomScaleSheetLayoutView="100" workbookViewId="0">
      <selection activeCell="A15" sqref="A15:J15"/>
    </sheetView>
  </sheetViews>
  <sheetFormatPr defaultRowHeight="12.75" x14ac:dyDescent="0.2"/>
  <cols>
    <col min="1" max="1" width="79" style="8" customWidth="1"/>
    <col min="2" max="3" width="4.140625" style="10" customWidth="1"/>
    <col min="4" max="5" width="3.28515625" style="11" customWidth="1"/>
    <col min="6" max="6" width="3.85546875" style="8" customWidth="1"/>
    <col min="7" max="7" width="6.85546875" style="8" customWidth="1"/>
    <col min="8" max="8" width="5.7109375" style="8" customWidth="1"/>
    <col min="9" max="9" width="11.140625" style="8" customWidth="1"/>
    <col min="10" max="10" width="10.85546875" style="8" customWidth="1"/>
    <col min="11" max="16384" width="9.140625" style="8"/>
  </cols>
  <sheetData>
    <row r="1" spans="1:11" x14ac:dyDescent="0.2">
      <c r="J1" s="9" t="s">
        <v>385</v>
      </c>
    </row>
    <row r="2" spans="1:11" x14ac:dyDescent="0.2">
      <c r="J2" s="9" t="s">
        <v>77</v>
      </c>
    </row>
    <row r="3" spans="1:11" x14ac:dyDescent="0.2">
      <c r="J3" s="9" t="s">
        <v>392</v>
      </c>
    </row>
    <row r="4" spans="1:11" x14ac:dyDescent="0.2">
      <c r="J4" s="9" t="s">
        <v>382</v>
      </c>
    </row>
    <row r="5" spans="1:11" x14ac:dyDescent="0.2">
      <c r="J5" s="9" t="s">
        <v>383</v>
      </c>
    </row>
    <row r="6" spans="1:11" x14ac:dyDescent="0.2">
      <c r="J6" s="9" t="str">
        <f>'Прил 2'!I6</f>
        <v xml:space="preserve"> от "__" сентября 2016 года № ________</v>
      </c>
    </row>
    <row r="8" spans="1:11" ht="12.75" customHeight="1" x14ac:dyDescent="0.2">
      <c r="G8" s="10"/>
      <c r="I8" s="9"/>
      <c r="J8" s="9" t="s">
        <v>317</v>
      </c>
    </row>
    <row r="9" spans="1:11" ht="12.75" customHeight="1" x14ac:dyDescent="0.2">
      <c r="G9" s="10"/>
      <c r="I9" s="9"/>
      <c r="J9" s="9" t="s">
        <v>77</v>
      </c>
    </row>
    <row r="10" spans="1:11" ht="12.75" customHeight="1" x14ac:dyDescent="0.2">
      <c r="G10" s="10"/>
      <c r="I10" s="9"/>
      <c r="J10" s="9" t="s">
        <v>85</v>
      </c>
    </row>
    <row r="11" spans="1:11" ht="12.75" customHeight="1" x14ac:dyDescent="0.2">
      <c r="G11" s="10"/>
      <c r="I11" s="9"/>
      <c r="J11" s="9" t="s">
        <v>215</v>
      </c>
    </row>
    <row r="12" spans="1:11" ht="12.75" customHeight="1" x14ac:dyDescent="0.2">
      <c r="G12" s="10"/>
      <c r="I12" s="9"/>
      <c r="J12" s="9" t="str">
        <f>'[2]Прил 2'!I12</f>
        <v>от "25" декабря 2015 года №20-95</v>
      </c>
    </row>
    <row r="13" spans="1:11" ht="12.75" customHeight="1" x14ac:dyDescent="0.2">
      <c r="D13" s="9"/>
      <c r="E13" s="9"/>
      <c r="J13" s="12"/>
      <c r="K13" s="12"/>
    </row>
    <row r="14" spans="1:11" ht="21" customHeight="1" x14ac:dyDescent="0.3">
      <c r="A14" s="222" t="s">
        <v>96</v>
      </c>
      <c r="B14" s="222"/>
      <c r="C14" s="222"/>
      <c r="D14" s="222"/>
      <c r="E14" s="222"/>
      <c r="F14" s="222"/>
      <c r="G14" s="222"/>
      <c r="H14" s="222"/>
      <c r="I14" s="222"/>
      <c r="J14" s="222"/>
    </row>
    <row r="15" spans="1:11" ht="53.25" customHeight="1" x14ac:dyDescent="0.3">
      <c r="A15" s="222" t="s">
        <v>422</v>
      </c>
      <c r="B15" s="222"/>
      <c r="C15" s="222"/>
      <c r="D15" s="222"/>
      <c r="E15" s="222"/>
      <c r="F15" s="222"/>
      <c r="G15" s="222"/>
      <c r="H15" s="222"/>
      <c r="I15" s="222"/>
      <c r="J15" s="222"/>
    </row>
    <row r="16" spans="1:11" x14ac:dyDescent="0.2">
      <c r="A16" s="211"/>
      <c r="B16" s="211"/>
      <c r="C16" s="211"/>
      <c r="D16" s="211"/>
      <c r="E16" s="211"/>
      <c r="F16" s="211"/>
      <c r="G16" s="211"/>
      <c r="H16" s="211"/>
      <c r="J16" s="9" t="s">
        <v>89</v>
      </c>
    </row>
    <row r="17" spans="1:10" ht="72" customHeight="1" x14ac:dyDescent="0.25">
      <c r="A17" s="81" t="s">
        <v>5</v>
      </c>
      <c r="B17" s="17" t="s">
        <v>6</v>
      </c>
      <c r="C17" s="16" t="s">
        <v>27</v>
      </c>
      <c r="D17" s="223" t="s">
        <v>7</v>
      </c>
      <c r="E17" s="223"/>
      <c r="F17" s="223"/>
      <c r="G17" s="223"/>
      <c r="H17" s="16" t="s">
        <v>8</v>
      </c>
      <c r="I17" s="18" t="s">
        <v>423</v>
      </c>
      <c r="J17" s="18" t="s">
        <v>424</v>
      </c>
    </row>
    <row r="18" spans="1:10" ht="14.25" x14ac:dyDescent="0.2">
      <c r="A18" s="19" t="s">
        <v>12</v>
      </c>
      <c r="B18" s="21" t="s">
        <v>13</v>
      </c>
      <c r="C18" s="20" t="s">
        <v>10</v>
      </c>
      <c r="D18" s="21" t="s">
        <v>11</v>
      </c>
      <c r="E18" s="20"/>
      <c r="F18" s="21"/>
      <c r="G18" s="21"/>
      <c r="H18" s="20" t="s">
        <v>9</v>
      </c>
      <c r="I18" s="22">
        <f>I19+I27+I60+I65+I70</f>
        <v>15667.3</v>
      </c>
      <c r="J18" s="22">
        <f>J19+J27+J60+J65+J70</f>
        <v>15913.3</v>
      </c>
    </row>
    <row r="19" spans="1:10" ht="42.75" x14ac:dyDescent="0.2">
      <c r="A19" s="89" t="s">
        <v>71</v>
      </c>
      <c r="B19" s="24" t="s">
        <v>13</v>
      </c>
      <c r="C19" s="24" t="s">
        <v>14</v>
      </c>
      <c r="D19" s="24" t="s">
        <v>11</v>
      </c>
      <c r="E19" s="25"/>
      <c r="F19" s="24"/>
      <c r="G19" s="24"/>
      <c r="H19" s="25" t="s">
        <v>9</v>
      </c>
      <c r="I19" s="26">
        <f>I20</f>
        <v>1695.9</v>
      </c>
      <c r="J19" s="26">
        <f>J20</f>
        <v>1695.9</v>
      </c>
    </row>
    <row r="20" spans="1:10" ht="15" x14ac:dyDescent="0.25">
      <c r="A20" s="27" t="s">
        <v>103</v>
      </c>
      <c r="B20" s="28" t="s">
        <v>13</v>
      </c>
      <c r="C20" s="28" t="s">
        <v>14</v>
      </c>
      <c r="D20" s="28">
        <v>91</v>
      </c>
      <c r="E20" s="29"/>
      <c r="F20" s="28"/>
      <c r="G20" s="28"/>
      <c r="H20" s="29" t="s">
        <v>9</v>
      </c>
      <c r="I20" s="30">
        <f>I21</f>
        <v>1695.9</v>
      </c>
      <c r="J20" s="30">
        <f>J21</f>
        <v>1695.9</v>
      </c>
    </row>
    <row r="21" spans="1:10" ht="15" x14ac:dyDescent="0.25">
      <c r="A21" s="27" t="s">
        <v>104</v>
      </c>
      <c r="B21" s="28" t="s">
        <v>13</v>
      </c>
      <c r="C21" s="28" t="s">
        <v>14</v>
      </c>
      <c r="D21" s="28">
        <v>91</v>
      </c>
      <c r="E21" s="29">
        <v>1</v>
      </c>
      <c r="F21" s="28"/>
      <c r="G21" s="28"/>
      <c r="H21" s="29"/>
      <c r="I21" s="30">
        <f>I22+I24</f>
        <v>1695.9</v>
      </c>
      <c r="J21" s="30">
        <f>J22+J24</f>
        <v>1695.9</v>
      </c>
    </row>
    <row r="22" spans="1:10" ht="45" x14ac:dyDescent="0.25">
      <c r="A22" s="27" t="s">
        <v>106</v>
      </c>
      <c r="B22" s="28" t="s">
        <v>13</v>
      </c>
      <c r="C22" s="28" t="s">
        <v>14</v>
      </c>
      <c r="D22" s="28">
        <v>91</v>
      </c>
      <c r="E22" s="29">
        <v>1</v>
      </c>
      <c r="F22" s="28" t="s">
        <v>201</v>
      </c>
      <c r="G22" s="28" t="s">
        <v>217</v>
      </c>
      <c r="H22" s="29"/>
      <c r="I22" s="30">
        <f>I23</f>
        <v>1359.9</v>
      </c>
      <c r="J22" s="30">
        <f>J23</f>
        <v>1359.9</v>
      </c>
    </row>
    <row r="23" spans="1:10" ht="18.75" customHeight="1" x14ac:dyDescent="0.25">
      <c r="A23" s="27" t="s">
        <v>209</v>
      </c>
      <c r="B23" s="28" t="s">
        <v>13</v>
      </c>
      <c r="C23" s="28" t="s">
        <v>14</v>
      </c>
      <c r="D23" s="28">
        <v>91</v>
      </c>
      <c r="E23" s="29">
        <v>1</v>
      </c>
      <c r="F23" s="28" t="s">
        <v>201</v>
      </c>
      <c r="G23" s="28" t="s">
        <v>217</v>
      </c>
      <c r="H23" s="29">
        <v>120</v>
      </c>
      <c r="I23" s="31">
        <f>'[2]Прил 5'!K332</f>
        <v>1359.9</v>
      </c>
      <c r="J23" s="31">
        <f>'[2]Прил 5'!L332</f>
        <v>1359.9</v>
      </c>
    </row>
    <row r="24" spans="1:10" ht="45" x14ac:dyDescent="0.25">
      <c r="A24" s="27" t="s">
        <v>107</v>
      </c>
      <c r="B24" s="28" t="s">
        <v>13</v>
      </c>
      <c r="C24" s="28" t="s">
        <v>14</v>
      </c>
      <c r="D24" s="28">
        <v>91</v>
      </c>
      <c r="E24" s="29">
        <v>1</v>
      </c>
      <c r="F24" s="28" t="s">
        <v>201</v>
      </c>
      <c r="G24" s="28" t="s">
        <v>216</v>
      </c>
      <c r="H24" s="29"/>
      <c r="I24" s="31">
        <f>I25+I26</f>
        <v>336</v>
      </c>
      <c r="J24" s="31">
        <f>J25+J26</f>
        <v>336</v>
      </c>
    </row>
    <row r="25" spans="1:10" ht="30" x14ac:dyDescent="0.25">
      <c r="A25" s="47" t="s">
        <v>218</v>
      </c>
      <c r="B25" s="28" t="s">
        <v>13</v>
      </c>
      <c r="C25" s="28" t="s">
        <v>14</v>
      </c>
      <c r="D25" s="28">
        <v>91</v>
      </c>
      <c r="E25" s="29">
        <v>1</v>
      </c>
      <c r="F25" s="28" t="s">
        <v>201</v>
      </c>
      <c r="G25" s="28" t="s">
        <v>216</v>
      </c>
      <c r="H25" s="29">
        <v>240</v>
      </c>
      <c r="I25" s="31">
        <f>'[2]Прил 5'!K334</f>
        <v>326</v>
      </c>
      <c r="J25" s="31">
        <f>'[2]Прил 5'!L334</f>
        <v>326</v>
      </c>
    </row>
    <row r="26" spans="1:10" ht="17.25" customHeight="1" x14ac:dyDescent="0.25">
      <c r="A26" s="47" t="s">
        <v>210</v>
      </c>
      <c r="B26" s="28" t="s">
        <v>13</v>
      </c>
      <c r="C26" s="28" t="s">
        <v>14</v>
      </c>
      <c r="D26" s="28">
        <v>91</v>
      </c>
      <c r="E26" s="29">
        <v>1</v>
      </c>
      <c r="F26" s="28" t="s">
        <v>201</v>
      </c>
      <c r="G26" s="28" t="s">
        <v>216</v>
      </c>
      <c r="H26" s="29">
        <v>850</v>
      </c>
      <c r="I26" s="31">
        <f>'[2]Прил 5'!K335</f>
        <v>10</v>
      </c>
      <c r="J26" s="31">
        <f>'[2]Прил 5'!L335</f>
        <v>10</v>
      </c>
    </row>
    <row r="27" spans="1:10" ht="42.75" x14ac:dyDescent="0.2">
      <c r="A27" s="32" t="s">
        <v>16</v>
      </c>
      <c r="B27" s="21" t="s">
        <v>13</v>
      </c>
      <c r="C27" s="20" t="s">
        <v>17</v>
      </c>
      <c r="D27" s="21" t="s">
        <v>11</v>
      </c>
      <c r="E27" s="20"/>
      <c r="F27" s="21"/>
      <c r="G27" s="21"/>
      <c r="H27" s="20" t="s">
        <v>9</v>
      </c>
      <c r="I27" s="33">
        <f>I28+I32+I46</f>
        <v>7979.3</v>
      </c>
      <c r="J27" s="33">
        <f>J28+J32+J46</f>
        <v>7980.3</v>
      </c>
    </row>
    <row r="28" spans="1:10" s="148" customFormat="1" ht="28.5" x14ac:dyDescent="0.2">
      <c r="A28" s="23" t="s">
        <v>393</v>
      </c>
      <c r="B28" s="24" t="s">
        <v>13</v>
      </c>
      <c r="C28" s="24" t="s">
        <v>17</v>
      </c>
      <c r="D28" s="24" t="s">
        <v>87</v>
      </c>
      <c r="E28" s="25"/>
      <c r="F28" s="24"/>
      <c r="G28" s="24"/>
      <c r="H28" s="25"/>
      <c r="I28" s="55">
        <f t="shared" ref="I28:J30" si="0">I29</f>
        <v>100</v>
      </c>
      <c r="J28" s="55">
        <f t="shared" si="0"/>
        <v>100</v>
      </c>
    </row>
    <row r="29" spans="1:10" s="148" customFormat="1" ht="15" x14ac:dyDescent="0.25">
      <c r="A29" s="44" t="s">
        <v>366</v>
      </c>
      <c r="B29" s="28" t="s">
        <v>13</v>
      </c>
      <c r="C29" s="28" t="s">
        <v>17</v>
      </c>
      <c r="D29" s="28" t="s">
        <v>87</v>
      </c>
      <c r="E29" s="28" t="s">
        <v>229</v>
      </c>
      <c r="F29" s="28" t="s">
        <v>13</v>
      </c>
      <c r="G29" s="28"/>
      <c r="H29" s="28"/>
      <c r="I29" s="31">
        <f t="shared" si="0"/>
        <v>100</v>
      </c>
      <c r="J29" s="31">
        <f t="shared" si="0"/>
        <v>100</v>
      </c>
    </row>
    <row r="30" spans="1:10" s="148" customFormat="1" ht="15" x14ac:dyDescent="0.25">
      <c r="A30" s="44" t="s">
        <v>366</v>
      </c>
      <c r="B30" s="28" t="s">
        <v>13</v>
      </c>
      <c r="C30" s="28" t="s">
        <v>17</v>
      </c>
      <c r="D30" s="28" t="s">
        <v>87</v>
      </c>
      <c r="E30" s="28" t="s">
        <v>229</v>
      </c>
      <c r="F30" s="28" t="s">
        <v>13</v>
      </c>
      <c r="G30" s="28" t="s">
        <v>367</v>
      </c>
      <c r="H30" s="28"/>
      <c r="I30" s="31">
        <f t="shared" si="0"/>
        <v>100</v>
      </c>
      <c r="J30" s="31">
        <f t="shared" si="0"/>
        <v>100</v>
      </c>
    </row>
    <row r="31" spans="1:10" s="148" customFormat="1" ht="30" x14ac:dyDescent="0.25">
      <c r="A31" s="44" t="s">
        <v>218</v>
      </c>
      <c r="B31" s="28" t="s">
        <v>13</v>
      </c>
      <c r="C31" s="28" t="s">
        <v>17</v>
      </c>
      <c r="D31" s="28" t="s">
        <v>87</v>
      </c>
      <c r="E31" s="28" t="s">
        <v>229</v>
      </c>
      <c r="F31" s="28" t="s">
        <v>13</v>
      </c>
      <c r="G31" s="28" t="s">
        <v>367</v>
      </c>
      <c r="H31" s="28" t="s">
        <v>225</v>
      </c>
      <c r="I31" s="31">
        <f>'[2]Прил 5'!K24</f>
        <v>100</v>
      </c>
      <c r="J31" s="31">
        <f>'[2]Прил 5'!L24</f>
        <v>100</v>
      </c>
    </row>
    <row r="32" spans="1:10" ht="18" customHeight="1" x14ac:dyDescent="0.2">
      <c r="A32" s="32" t="s">
        <v>191</v>
      </c>
      <c r="B32" s="21" t="s">
        <v>13</v>
      </c>
      <c r="C32" s="20" t="s">
        <v>17</v>
      </c>
      <c r="D32" s="21">
        <v>92</v>
      </c>
      <c r="E32" s="20"/>
      <c r="F32" s="21"/>
      <c r="G32" s="21"/>
      <c r="H32" s="20"/>
      <c r="I32" s="33">
        <f>I33+I38</f>
        <v>7305.4000000000005</v>
      </c>
      <c r="J32" s="33">
        <f>J33+J38</f>
        <v>7306.4000000000005</v>
      </c>
    </row>
    <row r="33" spans="1:10" ht="14.25" x14ac:dyDescent="0.2">
      <c r="A33" s="38" t="s">
        <v>72</v>
      </c>
      <c r="B33" s="36" t="s">
        <v>13</v>
      </c>
      <c r="C33" s="35" t="s">
        <v>17</v>
      </c>
      <c r="D33" s="36">
        <v>92</v>
      </c>
      <c r="E33" s="35">
        <v>1</v>
      </c>
      <c r="F33" s="36"/>
      <c r="G33" s="39" t="s">
        <v>111</v>
      </c>
      <c r="H33" s="35"/>
      <c r="I33" s="37">
        <f>I34+I36</f>
        <v>713.1</v>
      </c>
      <c r="J33" s="37">
        <f>J34+J36</f>
        <v>714.1</v>
      </c>
    </row>
    <row r="34" spans="1:10" ht="45" x14ac:dyDescent="0.25">
      <c r="A34" s="40" t="s">
        <v>108</v>
      </c>
      <c r="B34" s="42" t="s">
        <v>13</v>
      </c>
      <c r="C34" s="41" t="s">
        <v>17</v>
      </c>
      <c r="D34" s="42">
        <v>92</v>
      </c>
      <c r="E34" s="41">
        <v>1</v>
      </c>
      <c r="F34" s="42" t="s">
        <v>201</v>
      </c>
      <c r="G34" s="42" t="s">
        <v>217</v>
      </c>
      <c r="H34" s="41"/>
      <c r="I34" s="43">
        <f>I35</f>
        <v>689.1</v>
      </c>
      <c r="J34" s="43">
        <f>J35</f>
        <v>690.1</v>
      </c>
    </row>
    <row r="35" spans="1:10" ht="15" x14ac:dyDescent="0.25">
      <c r="A35" s="48" t="s">
        <v>209</v>
      </c>
      <c r="B35" s="42" t="s">
        <v>13</v>
      </c>
      <c r="C35" s="41" t="s">
        <v>17</v>
      </c>
      <c r="D35" s="42">
        <v>92</v>
      </c>
      <c r="E35" s="41">
        <v>1</v>
      </c>
      <c r="F35" s="42" t="s">
        <v>201</v>
      </c>
      <c r="G35" s="42" t="s">
        <v>217</v>
      </c>
      <c r="H35" s="41">
        <v>120</v>
      </c>
      <c r="I35" s="43">
        <f>'[2]Прил 5'!K28</f>
        <v>689.1</v>
      </c>
      <c r="J35" s="43">
        <f>'[2]Прил 5'!L28</f>
        <v>690.1</v>
      </c>
    </row>
    <row r="36" spans="1:10" ht="45" x14ac:dyDescent="0.25">
      <c r="A36" s="44" t="s">
        <v>109</v>
      </c>
      <c r="B36" s="42" t="s">
        <v>13</v>
      </c>
      <c r="C36" s="41" t="s">
        <v>17</v>
      </c>
      <c r="D36" s="42">
        <v>92</v>
      </c>
      <c r="E36" s="41">
        <v>1</v>
      </c>
      <c r="F36" s="42" t="s">
        <v>201</v>
      </c>
      <c r="G36" s="42" t="s">
        <v>216</v>
      </c>
      <c r="H36" s="41"/>
      <c r="I36" s="43">
        <f>I37</f>
        <v>24</v>
      </c>
      <c r="J36" s="43">
        <f>J37</f>
        <v>24</v>
      </c>
    </row>
    <row r="37" spans="1:10" ht="30" x14ac:dyDescent="0.25">
      <c r="A37" s="44" t="s">
        <v>218</v>
      </c>
      <c r="B37" s="42" t="s">
        <v>13</v>
      </c>
      <c r="C37" s="41" t="s">
        <v>17</v>
      </c>
      <c r="D37" s="42">
        <v>92</v>
      </c>
      <c r="E37" s="41">
        <v>1</v>
      </c>
      <c r="F37" s="42" t="s">
        <v>201</v>
      </c>
      <c r="G37" s="42" t="s">
        <v>216</v>
      </c>
      <c r="H37" s="41">
        <v>240</v>
      </c>
      <c r="I37" s="31">
        <f>'[2]Прил 5'!K30</f>
        <v>24</v>
      </c>
      <c r="J37" s="31">
        <f>'[2]Прил 5'!L30</f>
        <v>24</v>
      </c>
    </row>
    <row r="38" spans="1:10" ht="14.25" x14ac:dyDescent="0.2">
      <c r="A38" s="45" t="s">
        <v>186</v>
      </c>
      <c r="B38" s="36" t="s">
        <v>13</v>
      </c>
      <c r="C38" s="35" t="s">
        <v>17</v>
      </c>
      <c r="D38" s="36">
        <v>92</v>
      </c>
      <c r="E38" s="35">
        <v>2</v>
      </c>
      <c r="F38" s="36"/>
      <c r="G38" s="39" t="s">
        <v>111</v>
      </c>
      <c r="H38" s="35"/>
      <c r="I38" s="37">
        <f>I39+I41</f>
        <v>6592.3</v>
      </c>
      <c r="J38" s="37">
        <f>J39+J41</f>
        <v>6592.3</v>
      </c>
    </row>
    <row r="39" spans="1:10" ht="45" x14ac:dyDescent="0.25">
      <c r="A39" s="44" t="s">
        <v>108</v>
      </c>
      <c r="B39" s="42" t="s">
        <v>13</v>
      </c>
      <c r="C39" s="41" t="s">
        <v>17</v>
      </c>
      <c r="D39" s="42">
        <v>92</v>
      </c>
      <c r="E39" s="41">
        <v>2</v>
      </c>
      <c r="F39" s="42" t="s">
        <v>201</v>
      </c>
      <c r="G39" s="42" t="s">
        <v>217</v>
      </c>
      <c r="H39" s="41"/>
      <c r="I39" s="43">
        <f>I40</f>
        <v>5426.1</v>
      </c>
      <c r="J39" s="43">
        <f>J40</f>
        <v>5426.1</v>
      </c>
    </row>
    <row r="40" spans="1:10" ht="15" x14ac:dyDescent="0.25">
      <c r="A40" s="48" t="s">
        <v>209</v>
      </c>
      <c r="B40" s="42" t="s">
        <v>13</v>
      </c>
      <c r="C40" s="41" t="s">
        <v>17</v>
      </c>
      <c r="D40" s="42">
        <v>92</v>
      </c>
      <c r="E40" s="41">
        <v>2</v>
      </c>
      <c r="F40" s="42" t="s">
        <v>201</v>
      </c>
      <c r="G40" s="42" t="s">
        <v>217</v>
      </c>
      <c r="H40" s="41">
        <v>120</v>
      </c>
      <c r="I40" s="43">
        <f>'[2]Прил 5'!K33</f>
        <v>5426.1</v>
      </c>
      <c r="J40" s="43">
        <f>'[2]Прил 5'!L33</f>
        <v>5426.1</v>
      </c>
    </row>
    <row r="41" spans="1:10" ht="51.75" customHeight="1" x14ac:dyDescent="0.25">
      <c r="A41" s="44" t="s">
        <v>109</v>
      </c>
      <c r="B41" s="42" t="s">
        <v>13</v>
      </c>
      <c r="C41" s="41" t="s">
        <v>17</v>
      </c>
      <c r="D41" s="42">
        <v>92</v>
      </c>
      <c r="E41" s="41">
        <v>2</v>
      </c>
      <c r="F41" s="42" t="s">
        <v>201</v>
      </c>
      <c r="G41" s="42" t="s">
        <v>216</v>
      </c>
      <c r="H41" s="41"/>
      <c r="I41" s="43">
        <f>SUM(I42:I45)</f>
        <v>1166.2</v>
      </c>
      <c r="J41" s="43">
        <f>SUM(J42:J45)</f>
        <v>1166.2</v>
      </c>
    </row>
    <row r="42" spans="1:10" ht="15" x14ac:dyDescent="0.25">
      <c r="A42" s="48" t="s">
        <v>209</v>
      </c>
      <c r="B42" s="42" t="s">
        <v>13</v>
      </c>
      <c r="C42" s="41" t="s">
        <v>17</v>
      </c>
      <c r="D42" s="42">
        <v>92</v>
      </c>
      <c r="E42" s="41">
        <v>2</v>
      </c>
      <c r="F42" s="42" t="s">
        <v>201</v>
      </c>
      <c r="G42" s="42" t="s">
        <v>216</v>
      </c>
      <c r="H42" s="41">
        <v>120</v>
      </c>
      <c r="I42" s="43">
        <f>'[2]Прил 5'!K35</f>
        <v>14.4</v>
      </c>
      <c r="J42" s="43">
        <f>'[2]Прил 5'!L35</f>
        <v>14.4</v>
      </c>
    </row>
    <row r="43" spans="1:10" ht="30" x14ac:dyDescent="0.25">
      <c r="A43" s="44" t="s">
        <v>218</v>
      </c>
      <c r="B43" s="42" t="s">
        <v>13</v>
      </c>
      <c r="C43" s="41" t="s">
        <v>17</v>
      </c>
      <c r="D43" s="42">
        <v>92</v>
      </c>
      <c r="E43" s="41">
        <v>2</v>
      </c>
      <c r="F43" s="42" t="s">
        <v>201</v>
      </c>
      <c r="G43" s="42" t="s">
        <v>216</v>
      </c>
      <c r="H43" s="41">
        <v>240</v>
      </c>
      <c r="I43" s="31">
        <f>'[2]Прил 5'!K36</f>
        <v>1069.8</v>
      </c>
      <c r="J43" s="31">
        <f>'[2]Прил 5'!L36</f>
        <v>1069.8</v>
      </c>
    </row>
    <row r="44" spans="1:10" ht="15" hidden="1" x14ac:dyDescent="0.25">
      <c r="A44" s="44" t="s">
        <v>219</v>
      </c>
      <c r="B44" s="42" t="s">
        <v>13</v>
      </c>
      <c r="C44" s="41" t="s">
        <v>17</v>
      </c>
      <c r="D44" s="42">
        <v>92</v>
      </c>
      <c r="E44" s="41">
        <v>2</v>
      </c>
      <c r="F44" s="42" t="s">
        <v>201</v>
      </c>
      <c r="G44" s="42" t="s">
        <v>216</v>
      </c>
      <c r="H44" s="41">
        <v>830</v>
      </c>
      <c r="I44" s="31"/>
      <c r="J44" s="31"/>
    </row>
    <row r="45" spans="1:10" ht="15" x14ac:dyDescent="0.25">
      <c r="A45" s="44" t="s">
        <v>210</v>
      </c>
      <c r="B45" s="42" t="s">
        <v>13</v>
      </c>
      <c r="C45" s="41" t="s">
        <v>17</v>
      </c>
      <c r="D45" s="42">
        <v>92</v>
      </c>
      <c r="E45" s="41">
        <v>2</v>
      </c>
      <c r="F45" s="42" t="s">
        <v>201</v>
      </c>
      <c r="G45" s="42" t="s">
        <v>216</v>
      </c>
      <c r="H45" s="41">
        <v>850</v>
      </c>
      <c r="I45" s="43">
        <f>'[2]Прил 5'!K38</f>
        <v>82</v>
      </c>
      <c r="J45" s="43">
        <f>'[2]Прил 5'!L38</f>
        <v>82</v>
      </c>
    </row>
    <row r="46" spans="1:10" ht="15.75" customHeight="1" x14ac:dyDescent="0.25">
      <c r="A46" s="46" t="s">
        <v>166</v>
      </c>
      <c r="B46" s="21" t="s">
        <v>13</v>
      </c>
      <c r="C46" s="20" t="s">
        <v>17</v>
      </c>
      <c r="D46" s="21">
        <v>97</v>
      </c>
      <c r="E46" s="54"/>
      <c r="F46" s="53"/>
      <c r="G46" s="53"/>
      <c r="H46" s="54"/>
      <c r="I46" s="33">
        <f>I47</f>
        <v>573.9</v>
      </c>
      <c r="J46" s="33">
        <f>J47</f>
        <v>573.9</v>
      </c>
    </row>
    <row r="47" spans="1:10" ht="42.75" customHeight="1" x14ac:dyDescent="0.2">
      <c r="A47" s="60" t="s">
        <v>112</v>
      </c>
      <c r="B47" s="24" t="s">
        <v>13</v>
      </c>
      <c r="C47" s="25" t="s">
        <v>17</v>
      </c>
      <c r="D47" s="24">
        <v>97</v>
      </c>
      <c r="E47" s="25">
        <v>2</v>
      </c>
      <c r="F47" s="24"/>
      <c r="G47" s="24"/>
      <c r="H47" s="25"/>
      <c r="I47" s="55">
        <f>I48+I50+I52+I54+I56+I58</f>
        <v>573.9</v>
      </c>
      <c r="J47" s="55">
        <f>J48+J50+J52+J54+J56+J58</f>
        <v>573.9</v>
      </c>
    </row>
    <row r="48" spans="1:10" ht="32.25" customHeight="1" x14ac:dyDescent="0.25">
      <c r="A48" s="47" t="s">
        <v>296</v>
      </c>
      <c r="B48" s="42" t="s">
        <v>13</v>
      </c>
      <c r="C48" s="42" t="s">
        <v>17</v>
      </c>
      <c r="D48" s="28" t="s">
        <v>121</v>
      </c>
      <c r="E48" s="29">
        <v>2</v>
      </c>
      <c r="F48" s="28" t="s">
        <v>201</v>
      </c>
      <c r="G48" s="42" t="s">
        <v>244</v>
      </c>
      <c r="H48" s="41"/>
      <c r="I48" s="31">
        <f>I49</f>
        <v>90.8</v>
      </c>
      <c r="J48" s="31">
        <f>J49</f>
        <v>90.8</v>
      </c>
    </row>
    <row r="49" spans="1:10" ht="15" customHeight="1" x14ac:dyDescent="0.25">
      <c r="A49" s="58" t="s">
        <v>90</v>
      </c>
      <c r="B49" s="42" t="s">
        <v>13</v>
      </c>
      <c r="C49" s="42" t="s">
        <v>17</v>
      </c>
      <c r="D49" s="28" t="s">
        <v>121</v>
      </c>
      <c r="E49" s="29">
        <v>2</v>
      </c>
      <c r="F49" s="28" t="s">
        <v>201</v>
      </c>
      <c r="G49" s="42" t="s">
        <v>244</v>
      </c>
      <c r="H49" s="41">
        <v>500</v>
      </c>
      <c r="I49" s="31">
        <f>'[2]Прил 5'!K42</f>
        <v>90.8</v>
      </c>
      <c r="J49" s="31">
        <f>'[2]Прил 5'!L42</f>
        <v>90.8</v>
      </c>
    </row>
    <row r="50" spans="1:10" ht="69" customHeight="1" x14ac:dyDescent="0.25">
      <c r="A50" s="44" t="s">
        <v>297</v>
      </c>
      <c r="B50" s="42" t="s">
        <v>13</v>
      </c>
      <c r="C50" s="41" t="s">
        <v>17</v>
      </c>
      <c r="D50" s="42">
        <v>97</v>
      </c>
      <c r="E50" s="41">
        <v>2</v>
      </c>
      <c r="F50" s="42" t="s">
        <v>201</v>
      </c>
      <c r="G50" s="28" t="s">
        <v>245</v>
      </c>
      <c r="H50" s="29"/>
      <c r="I50" s="43">
        <f>I51</f>
        <v>89.4</v>
      </c>
      <c r="J50" s="43">
        <f>J51</f>
        <v>89.4</v>
      </c>
    </row>
    <row r="51" spans="1:10" ht="15" customHeight="1" x14ac:dyDescent="0.25">
      <c r="A51" s="58" t="s">
        <v>90</v>
      </c>
      <c r="B51" s="42" t="s">
        <v>13</v>
      </c>
      <c r="C51" s="41" t="s">
        <v>17</v>
      </c>
      <c r="D51" s="42">
        <v>97</v>
      </c>
      <c r="E51" s="41">
        <v>2</v>
      </c>
      <c r="F51" s="42" t="s">
        <v>201</v>
      </c>
      <c r="G51" s="28" t="s">
        <v>245</v>
      </c>
      <c r="H51" s="29">
        <v>500</v>
      </c>
      <c r="I51" s="43">
        <f>'[2]Прил 5'!K44</f>
        <v>89.4</v>
      </c>
      <c r="J51" s="43">
        <f>'[2]Прил 5'!L44</f>
        <v>89.4</v>
      </c>
    </row>
    <row r="52" spans="1:10" ht="62.25" customHeight="1" x14ac:dyDescent="0.25">
      <c r="A52" s="44" t="s">
        <v>298</v>
      </c>
      <c r="B52" s="42" t="s">
        <v>13</v>
      </c>
      <c r="C52" s="41" t="s">
        <v>17</v>
      </c>
      <c r="D52" s="42">
        <v>97</v>
      </c>
      <c r="E52" s="41">
        <v>2</v>
      </c>
      <c r="F52" s="42" t="s">
        <v>201</v>
      </c>
      <c r="G52" s="28" t="s">
        <v>246</v>
      </c>
      <c r="H52" s="29"/>
      <c r="I52" s="43">
        <f>I53</f>
        <v>55.9</v>
      </c>
      <c r="J52" s="43">
        <f>J53</f>
        <v>55.9</v>
      </c>
    </row>
    <row r="53" spans="1:10" ht="15" customHeight="1" x14ac:dyDescent="0.25">
      <c r="A53" s="58" t="s">
        <v>90</v>
      </c>
      <c r="B53" s="42" t="s">
        <v>13</v>
      </c>
      <c r="C53" s="41" t="s">
        <v>17</v>
      </c>
      <c r="D53" s="42">
        <v>97</v>
      </c>
      <c r="E53" s="41">
        <v>2</v>
      </c>
      <c r="F53" s="42" t="s">
        <v>201</v>
      </c>
      <c r="G53" s="42" t="s">
        <v>246</v>
      </c>
      <c r="H53" s="41">
        <v>500</v>
      </c>
      <c r="I53" s="43">
        <f>'[2]Прил 5'!K46</f>
        <v>55.9</v>
      </c>
      <c r="J53" s="43">
        <f>'[2]Прил 5'!L46</f>
        <v>55.9</v>
      </c>
    </row>
    <row r="54" spans="1:10" ht="36" customHeight="1" x14ac:dyDescent="0.25">
      <c r="A54" s="44" t="s">
        <v>114</v>
      </c>
      <c r="B54" s="42" t="s">
        <v>13</v>
      </c>
      <c r="C54" s="41" t="s">
        <v>17</v>
      </c>
      <c r="D54" s="42">
        <v>97</v>
      </c>
      <c r="E54" s="41">
        <v>2</v>
      </c>
      <c r="F54" s="42" t="s">
        <v>201</v>
      </c>
      <c r="G54" s="42" t="s">
        <v>247</v>
      </c>
      <c r="H54" s="41"/>
      <c r="I54" s="43">
        <f>I55</f>
        <v>60.2</v>
      </c>
      <c r="J54" s="43">
        <f>J55</f>
        <v>60.2</v>
      </c>
    </row>
    <row r="55" spans="1:10" ht="15" customHeight="1" x14ac:dyDescent="0.25">
      <c r="A55" s="58" t="s">
        <v>90</v>
      </c>
      <c r="B55" s="42" t="s">
        <v>13</v>
      </c>
      <c r="C55" s="41" t="s">
        <v>17</v>
      </c>
      <c r="D55" s="42">
        <v>97</v>
      </c>
      <c r="E55" s="41">
        <v>2</v>
      </c>
      <c r="F55" s="42" t="s">
        <v>201</v>
      </c>
      <c r="G55" s="42" t="s">
        <v>247</v>
      </c>
      <c r="H55" s="41">
        <v>500</v>
      </c>
      <c r="I55" s="43">
        <f>'[2]Прил 5'!K48</f>
        <v>60.2</v>
      </c>
      <c r="J55" s="43">
        <f>'[2]Прил 5'!L48</f>
        <v>60.2</v>
      </c>
    </row>
    <row r="56" spans="1:10" ht="39.75" customHeight="1" x14ac:dyDescent="0.25">
      <c r="A56" s="44" t="s">
        <v>299</v>
      </c>
      <c r="B56" s="42" t="s">
        <v>13</v>
      </c>
      <c r="C56" s="41" t="s">
        <v>17</v>
      </c>
      <c r="D56" s="42">
        <v>97</v>
      </c>
      <c r="E56" s="41">
        <v>2</v>
      </c>
      <c r="F56" s="42" t="s">
        <v>201</v>
      </c>
      <c r="G56" s="42" t="s">
        <v>248</v>
      </c>
      <c r="H56" s="41"/>
      <c r="I56" s="43">
        <f>I57</f>
        <v>141.6</v>
      </c>
      <c r="J56" s="43">
        <f>J57</f>
        <v>141.6</v>
      </c>
    </row>
    <row r="57" spans="1:10" ht="15" customHeight="1" x14ac:dyDescent="0.25">
      <c r="A57" s="58" t="s">
        <v>90</v>
      </c>
      <c r="B57" s="42" t="s">
        <v>13</v>
      </c>
      <c r="C57" s="41" t="s">
        <v>17</v>
      </c>
      <c r="D57" s="42">
        <v>97</v>
      </c>
      <c r="E57" s="41">
        <v>2</v>
      </c>
      <c r="F57" s="42" t="s">
        <v>201</v>
      </c>
      <c r="G57" s="42" t="s">
        <v>248</v>
      </c>
      <c r="H57" s="41">
        <v>500</v>
      </c>
      <c r="I57" s="43">
        <f>'[2]Прил 5'!K50</f>
        <v>141.6</v>
      </c>
      <c r="J57" s="43">
        <f>'[2]Прил 5'!L50</f>
        <v>141.6</v>
      </c>
    </row>
    <row r="58" spans="1:10" ht="46.5" customHeight="1" x14ac:dyDescent="0.25">
      <c r="A58" s="44" t="s">
        <v>300</v>
      </c>
      <c r="B58" s="42" t="s">
        <v>13</v>
      </c>
      <c r="C58" s="41" t="s">
        <v>17</v>
      </c>
      <c r="D58" s="42">
        <v>97</v>
      </c>
      <c r="E58" s="41">
        <v>2</v>
      </c>
      <c r="F58" s="42" t="s">
        <v>201</v>
      </c>
      <c r="G58" s="42" t="s">
        <v>249</v>
      </c>
      <c r="H58" s="41"/>
      <c r="I58" s="43">
        <f>I59</f>
        <v>136</v>
      </c>
      <c r="J58" s="43">
        <f>J59</f>
        <v>136</v>
      </c>
    </row>
    <row r="59" spans="1:10" ht="15" customHeight="1" x14ac:dyDescent="0.25">
      <c r="A59" s="58" t="s">
        <v>90</v>
      </c>
      <c r="B59" s="42" t="s">
        <v>13</v>
      </c>
      <c r="C59" s="41" t="s">
        <v>17</v>
      </c>
      <c r="D59" s="42">
        <v>97</v>
      </c>
      <c r="E59" s="41">
        <v>2</v>
      </c>
      <c r="F59" s="42" t="s">
        <v>201</v>
      </c>
      <c r="G59" s="42" t="s">
        <v>249</v>
      </c>
      <c r="H59" s="41">
        <v>500</v>
      </c>
      <c r="I59" s="43">
        <f>'[2]Прил 5'!K52</f>
        <v>136</v>
      </c>
      <c r="J59" s="43">
        <f>'[2]Прил 5'!L52</f>
        <v>136</v>
      </c>
    </row>
    <row r="60" spans="1:10" ht="31.5" customHeight="1" x14ac:dyDescent="0.2">
      <c r="A60" s="46" t="s">
        <v>359</v>
      </c>
      <c r="B60" s="21" t="s">
        <v>13</v>
      </c>
      <c r="C60" s="21" t="s">
        <v>135</v>
      </c>
      <c r="D60" s="21"/>
      <c r="E60" s="21"/>
      <c r="F60" s="21"/>
      <c r="G60" s="21"/>
      <c r="H60" s="21"/>
      <c r="I60" s="33">
        <f t="shared" ref="I60:J63" si="1">I61</f>
        <v>138.30000000000001</v>
      </c>
      <c r="J60" s="33">
        <f t="shared" si="1"/>
        <v>138.30000000000001</v>
      </c>
    </row>
    <row r="61" spans="1:10" ht="15" customHeight="1" x14ac:dyDescent="0.25">
      <c r="A61" s="44" t="s">
        <v>90</v>
      </c>
      <c r="B61" s="42" t="s">
        <v>13</v>
      </c>
      <c r="C61" s="42" t="s">
        <v>135</v>
      </c>
      <c r="D61" s="42" t="s">
        <v>121</v>
      </c>
      <c r="E61" s="42"/>
      <c r="F61" s="42"/>
      <c r="G61" s="42"/>
      <c r="H61" s="42"/>
      <c r="I61" s="43">
        <f t="shared" si="1"/>
        <v>138.30000000000001</v>
      </c>
      <c r="J61" s="43">
        <f t="shared" si="1"/>
        <v>138.30000000000001</v>
      </c>
    </row>
    <row r="62" spans="1:10" ht="47.25" customHeight="1" x14ac:dyDescent="0.25">
      <c r="A62" s="44" t="s">
        <v>112</v>
      </c>
      <c r="B62" s="42" t="s">
        <v>13</v>
      </c>
      <c r="C62" s="42" t="s">
        <v>135</v>
      </c>
      <c r="D62" s="42" t="s">
        <v>121</v>
      </c>
      <c r="E62" s="42" t="s">
        <v>198</v>
      </c>
      <c r="F62" s="42"/>
      <c r="G62" s="42"/>
      <c r="H62" s="42"/>
      <c r="I62" s="43">
        <f t="shared" si="1"/>
        <v>138.30000000000001</v>
      </c>
      <c r="J62" s="43">
        <f t="shared" si="1"/>
        <v>138.30000000000001</v>
      </c>
    </row>
    <row r="63" spans="1:10" ht="30" customHeight="1" x14ac:dyDescent="0.25">
      <c r="A63" s="44" t="s">
        <v>301</v>
      </c>
      <c r="B63" s="42" t="s">
        <v>13</v>
      </c>
      <c r="C63" s="42" t="s">
        <v>135</v>
      </c>
      <c r="D63" s="42">
        <v>97</v>
      </c>
      <c r="E63" s="41">
        <v>2</v>
      </c>
      <c r="F63" s="42" t="s">
        <v>201</v>
      </c>
      <c r="G63" s="42" t="s">
        <v>368</v>
      </c>
      <c r="H63" s="41"/>
      <c r="I63" s="43">
        <f t="shared" si="1"/>
        <v>138.30000000000001</v>
      </c>
      <c r="J63" s="43">
        <f t="shared" si="1"/>
        <v>138.30000000000001</v>
      </c>
    </row>
    <row r="64" spans="1:10" ht="15" customHeight="1" x14ac:dyDescent="0.25">
      <c r="A64" s="58" t="s">
        <v>90</v>
      </c>
      <c r="B64" s="42" t="s">
        <v>13</v>
      </c>
      <c r="C64" s="42" t="s">
        <v>135</v>
      </c>
      <c r="D64" s="42">
        <v>97</v>
      </c>
      <c r="E64" s="41">
        <v>2</v>
      </c>
      <c r="F64" s="42" t="s">
        <v>201</v>
      </c>
      <c r="G64" s="42" t="s">
        <v>368</v>
      </c>
      <c r="H64" s="41">
        <v>500</v>
      </c>
      <c r="I64" s="43">
        <f>'[2]Прил 5'!K57</f>
        <v>138.30000000000001</v>
      </c>
      <c r="J64" s="43">
        <f>'[2]Прил 5'!L57</f>
        <v>138.30000000000001</v>
      </c>
    </row>
    <row r="65" spans="1:10" ht="15" customHeight="1" x14ac:dyDescent="0.2">
      <c r="A65" s="32" t="s">
        <v>0</v>
      </c>
      <c r="B65" s="21" t="s">
        <v>13</v>
      </c>
      <c r="C65" s="20">
        <v>11</v>
      </c>
      <c r="D65" s="21"/>
      <c r="E65" s="20"/>
      <c r="F65" s="21"/>
      <c r="G65" s="21"/>
      <c r="H65" s="20" t="s">
        <v>9</v>
      </c>
      <c r="I65" s="22">
        <f t="shared" ref="I65:J68" si="2">I66</f>
        <v>1708</v>
      </c>
      <c r="J65" s="22">
        <f t="shared" si="2"/>
        <v>1958</v>
      </c>
    </row>
    <row r="66" spans="1:10" ht="21" customHeight="1" x14ac:dyDescent="0.25">
      <c r="A66" s="48" t="s">
        <v>0</v>
      </c>
      <c r="B66" s="42" t="s">
        <v>13</v>
      </c>
      <c r="C66" s="41">
        <v>11</v>
      </c>
      <c r="D66" s="42">
        <v>94</v>
      </c>
      <c r="E66" s="49">
        <v>0</v>
      </c>
      <c r="F66" s="50"/>
      <c r="G66" s="50" t="s">
        <v>111</v>
      </c>
      <c r="H66" s="41"/>
      <c r="I66" s="51">
        <f t="shared" si="2"/>
        <v>1708</v>
      </c>
      <c r="J66" s="51">
        <f t="shared" si="2"/>
        <v>1958</v>
      </c>
    </row>
    <row r="67" spans="1:10" ht="18" customHeight="1" x14ac:dyDescent="0.25">
      <c r="A67" s="27" t="s">
        <v>1</v>
      </c>
      <c r="B67" s="28" t="s">
        <v>13</v>
      </c>
      <c r="C67" s="29">
        <v>11</v>
      </c>
      <c r="D67" s="42">
        <v>94</v>
      </c>
      <c r="E67" s="41">
        <v>1</v>
      </c>
      <c r="F67" s="42"/>
      <c r="G67" s="50" t="s">
        <v>111</v>
      </c>
      <c r="H67" s="29" t="s">
        <v>9</v>
      </c>
      <c r="I67" s="52">
        <f t="shared" si="2"/>
        <v>1708</v>
      </c>
      <c r="J67" s="52">
        <f t="shared" si="2"/>
        <v>1958</v>
      </c>
    </row>
    <row r="68" spans="1:10" ht="15" customHeight="1" x14ac:dyDescent="0.25">
      <c r="A68" s="27" t="str">
        <f>A67</f>
        <v>Резервные фонды местных администраций</v>
      </c>
      <c r="B68" s="28" t="s">
        <v>13</v>
      </c>
      <c r="C68" s="29">
        <v>11</v>
      </c>
      <c r="D68" s="42">
        <v>94</v>
      </c>
      <c r="E68" s="41">
        <v>1</v>
      </c>
      <c r="F68" s="42" t="s">
        <v>201</v>
      </c>
      <c r="G68" s="42" t="s">
        <v>250</v>
      </c>
      <c r="H68" s="29"/>
      <c r="I68" s="52">
        <f t="shared" si="2"/>
        <v>1708</v>
      </c>
      <c r="J68" s="52">
        <f t="shared" si="2"/>
        <v>1958</v>
      </c>
    </row>
    <row r="69" spans="1:10" ht="15" customHeight="1" x14ac:dyDescent="0.25">
      <c r="A69" s="27" t="s">
        <v>212</v>
      </c>
      <c r="B69" s="28" t="s">
        <v>13</v>
      </c>
      <c r="C69" s="29">
        <v>11</v>
      </c>
      <c r="D69" s="42">
        <v>94</v>
      </c>
      <c r="E69" s="41">
        <v>1</v>
      </c>
      <c r="F69" s="42" t="s">
        <v>201</v>
      </c>
      <c r="G69" s="42" t="s">
        <v>250</v>
      </c>
      <c r="H69" s="28" t="s">
        <v>211</v>
      </c>
      <c r="I69" s="52">
        <f>'[2]Прил 5'!K62</f>
        <v>1708</v>
      </c>
      <c r="J69" s="52">
        <f>'[2]Прил 5'!L62</f>
        <v>1958</v>
      </c>
    </row>
    <row r="70" spans="1:10" ht="15" customHeight="1" x14ac:dyDescent="0.25">
      <c r="A70" s="32" t="s">
        <v>25</v>
      </c>
      <c r="B70" s="21" t="s">
        <v>13</v>
      </c>
      <c r="C70" s="20">
        <v>13</v>
      </c>
      <c r="D70" s="53"/>
      <c r="E70" s="54"/>
      <c r="F70" s="53"/>
      <c r="G70" s="53"/>
      <c r="H70" s="54"/>
      <c r="I70" s="33">
        <f>I71+I82+I99+I103+I107+I113+I117</f>
        <v>4145.8</v>
      </c>
      <c r="J70" s="33">
        <f>J71+J82+J99+J103+J107+J113+J117</f>
        <v>4140.8</v>
      </c>
    </row>
    <row r="71" spans="1:10" ht="45" customHeight="1" x14ac:dyDescent="0.2">
      <c r="A71" s="23" t="s">
        <v>116</v>
      </c>
      <c r="B71" s="24" t="s">
        <v>13</v>
      </c>
      <c r="C71" s="25">
        <v>13</v>
      </c>
      <c r="D71" s="24" t="s">
        <v>13</v>
      </c>
      <c r="E71" s="25"/>
      <c r="F71" s="24"/>
      <c r="G71" s="24"/>
      <c r="H71" s="25"/>
      <c r="I71" s="55">
        <f>I72+I79</f>
        <v>1818.8</v>
      </c>
      <c r="J71" s="55">
        <f>J72+J79</f>
        <v>1818.8</v>
      </c>
    </row>
    <row r="72" spans="1:10" ht="15" customHeight="1" x14ac:dyDescent="0.2">
      <c r="A72" s="34" t="s">
        <v>173</v>
      </c>
      <c r="B72" s="36" t="s">
        <v>13</v>
      </c>
      <c r="C72" s="35">
        <v>13</v>
      </c>
      <c r="D72" s="36" t="s">
        <v>13</v>
      </c>
      <c r="E72" s="35">
        <v>1</v>
      </c>
      <c r="F72" s="36"/>
      <c r="G72" s="36"/>
      <c r="H72" s="35"/>
      <c r="I72" s="37">
        <f>I73+I75+I77</f>
        <v>1224.8</v>
      </c>
      <c r="J72" s="37">
        <f>J73+J75+J77</f>
        <v>1224.8</v>
      </c>
    </row>
    <row r="73" spans="1:10" ht="15" customHeight="1" x14ac:dyDescent="0.25">
      <c r="A73" s="47" t="s">
        <v>115</v>
      </c>
      <c r="B73" s="28" t="s">
        <v>13</v>
      </c>
      <c r="C73" s="29">
        <v>13</v>
      </c>
      <c r="D73" s="28" t="s">
        <v>13</v>
      </c>
      <c r="E73" s="29">
        <v>1</v>
      </c>
      <c r="F73" s="28" t="s">
        <v>201</v>
      </c>
      <c r="G73" s="28" t="s">
        <v>251</v>
      </c>
      <c r="H73" s="29"/>
      <c r="I73" s="31">
        <f>I74</f>
        <v>749.4</v>
      </c>
      <c r="J73" s="31">
        <f>J74</f>
        <v>749.4</v>
      </c>
    </row>
    <row r="74" spans="1:10" ht="30" customHeight="1" x14ac:dyDescent="0.25">
      <c r="A74" s="44" t="s">
        <v>218</v>
      </c>
      <c r="B74" s="28" t="s">
        <v>13</v>
      </c>
      <c r="C74" s="29">
        <v>13</v>
      </c>
      <c r="D74" s="28" t="s">
        <v>13</v>
      </c>
      <c r="E74" s="29">
        <v>1</v>
      </c>
      <c r="F74" s="28" t="s">
        <v>201</v>
      </c>
      <c r="G74" s="28" t="s">
        <v>251</v>
      </c>
      <c r="H74" s="29">
        <v>240</v>
      </c>
      <c r="I74" s="31">
        <f>'[2]Прил 5'!K67</f>
        <v>749.4</v>
      </c>
      <c r="J74" s="31">
        <f>'[2]Прил 5'!L67</f>
        <v>749.4</v>
      </c>
    </row>
    <row r="75" spans="1:10" ht="15" x14ac:dyDescent="0.25">
      <c r="A75" s="47" t="s">
        <v>403</v>
      </c>
      <c r="B75" s="28" t="s">
        <v>13</v>
      </c>
      <c r="C75" s="29">
        <v>13</v>
      </c>
      <c r="D75" s="28" t="s">
        <v>13</v>
      </c>
      <c r="E75" s="29">
        <v>1</v>
      </c>
      <c r="F75" s="28" t="s">
        <v>201</v>
      </c>
      <c r="G75" s="28" t="s">
        <v>252</v>
      </c>
      <c r="H75" s="29"/>
      <c r="I75" s="31">
        <f>I76</f>
        <v>235.4</v>
      </c>
      <c r="J75" s="31">
        <f>J76</f>
        <v>235.4</v>
      </c>
    </row>
    <row r="76" spans="1:10" ht="30" x14ac:dyDescent="0.25">
      <c r="A76" s="44" t="s">
        <v>218</v>
      </c>
      <c r="B76" s="28" t="s">
        <v>13</v>
      </c>
      <c r="C76" s="29">
        <v>13</v>
      </c>
      <c r="D76" s="28" t="s">
        <v>13</v>
      </c>
      <c r="E76" s="29">
        <v>1</v>
      </c>
      <c r="F76" s="28" t="s">
        <v>201</v>
      </c>
      <c r="G76" s="28" t="s">
        <v>252</v>
      </c>
      <c r="H76" s="29">
        <v>240</v>
      </c>
      <c r="I76" s="31">
        <f>'[2]Прил 5'!K69</f>
        <v>235.4</v>
      </c>
      <c r="J76" s="31">
        <f>'[2]Прил 5'!L69</f>
        <v>235.4</v>
      </c>
    </row>
    <row r="77" spans="1:10" ht="15" x14ac:dyDescent="0.25">
      <c r="A77" s="47" t="s">
        <v>117</v>
      </c>
      <c r="B77" s="28" t="s">
        <v>13</v>
      </c>
      <c r="C77" s="29">
        <v>13</v>
      </c>
      <c r="D77" s="28" t="s">
        <v>13</v>
      </c>
      <c r="E77" s="29">
        <v>1</v>
      </c>
      <c r="F77" s="28" t="s">
        <v>201</v>
      </c>
      <c r="G77" s="28" t="s">
        <v>253</v>
      </c>
      <c r="H77" s="29"/>
      <c r="I77" s="31">
        <f>I78</f>
        <v>240</v>
      </c>
      <c r="J77" s="31">
        <f>J78</f>
        <v>240</v>
      </c>
    </row>
    <row r="78" spans="1:10" ht="30" x14ac:dyDescent="0.25">
      <c r="A78" s="44" t="s">
        <v>218</v>
      </c>
      <c r="B78" s="28" t="s">
        <v>13</v>
      </c>
      <c r="C78" s="29">
        <v>13</v>
      </c>
      <c r="D78" s="28" t="s">
        <v>13</v>
      </c>
      <c r="E78" s="29">
        <v>1</v>
      </c>
      <c r="F78" s="28" t="s">
        <v>201</v>
      </c>
      <c r="G78" s="28" t="s">
        <v>253</v>
      </c>
      <c r="H78" s="29">
        <v>240</v>
      </c>
      <c r="I78" s="31">
        <f>'[2]Прил 5'!K71</f>
        <v>240</v>
      </c>
      <c r="J78" s="31">
        <f>'[2]Прил 5'!L71</f>
        <v>240</v>
      </c>
    </row>
    <row r="79" spans="1:10" ht="28.5" x14ac:dyDescent="0.2">
      <c r="A79" s="45" t="s">
        <v>192</v>
      </c>
      <c r="B79" s="36" t="s">
        <v>13</v>
      </c>
      <c r="C79" s="35">
        <v>13</v>
      </c>
      <c r="D79" s="36" t="s">
        <v>13</v>
      </c>
      <c r="E79" s="35">
        <v>2</v>
      </c>
      <c r="F79" s="36"/>
      <c r="G79" s="24"/>
      <c r="H79" s="25"/>
      <c r="I79" s="55">
        <f>I80</f>
        <v>594</v>
      </c>
      <c r="J79" s="55">
        <f>J80</f>
        <v>594</v>
      </c>
    </row>
    <row r="80" spans="1:10" ht="15" x14ac:dyDescent="0.25">
      <c r="A80" s="47" t="s">
        <v>193</v>
      </c>
      <c r="B80" s="28" t="s">
        <v>13</v>
      </c>
      <c r="C80" s="29">
        <v>13</v>
      </c>
      <c r="D80" s="28" t="s">
        <v>13</v>
      </c>
      <c r="E80" s="29">
        <v>2</v>
      </c>
      <c r="F80" s="28" t="s">
        <v>201</v>
      </c>
      <c r="G80" s="28" t="s">
        <v>254</v>
      </c>
      <c r="H80" s="29"/>
      <c r="I80" s="31">
        <f>I81</f>
        <v>594</v>
      </c>
      <c r="J80" s="31">
        <f>J81</f>
        <v>594</v>
      </c>
    </row>
    <row r="81" spans="1:10" ht="30" x14ac:dyDescent="0.25">
      <c r="A81" s="44" t="s">
        <v>218</v>
      </c>
      <c r="B81" s="28" t="s">
        <v>13</v>
      </c>
      <c r="C81" s="29">
        <v>13</v>
      </c>
      <c r="D81" s="28" t="s">
        <v>13</v>
      </c>
      <c r="E81" s="29">
        <v>2</v>
      </c>
      <c r="F81" s="28" t="s">
        <v>201</v>
      </c>
      <c r="G81" s="28" t="s">
        <v>254</v>
      </c>
      <c r="H81" s="29">
        <v>240</v>
      </c>
      <c r="I81" s="31">
        <f>'[2]Прил 5'!K74</f>
        <v>594</v>
      </c>
      <c r="J81" s="31">
        <f>'[2]Прил 5'!L74</f>
        <v>594</v>
      </c>
    </row>
    <row r="82" spans="1:10" ht="42.75" x14ac:dyDescent="0.2">
      <c r="A82" s="23" t="s">
        <v>220</v>
      </c>
      <c r="B82" s="24" t="s">
        <v>13</v>
      </c>
      <c r="C82" s="25">
        <v>13</v>
      </c>
      <c r="D82" s="24" t="s">
        <v>22</v>
      </c>
      <c r="E82" s="25"/>
      <c r="F82" s="24"/>
      <c r="G82" s="24"/>
      <c r="H82" s="25"/>
      <c r="I82" s="55">
        <f>I83</f>
        <v>980</v>
      </c>
      <c r="J82" s="55">
        <f>J83</f>
        <v>975</v>
      </c>
    </row>
    <row r="83" spans="1:10" ht="28.5" x14ac:dyDescent="0.2">
      <c r="A83" s="34" t="s">
        <v>221</v>
      </c>
      <c r="B83" s="36" t="s">
        <v>13</v>
      </c>
      <c r="C83" s="35">
        <v>13</v>
      </c>
      <c r="D83" s="36" t="s">
        <v>22</v>
      </c>
      <c r="E83" s="35">
        <v>1</v>
      </c>
      <c r="F83" s="36"/>
      <c r="G83" s="36"/>
      <c r="H83" s="35"/>
      <c r="I83" s="37">
        <f>I84+I87+I90+I93+I96</f>
        <v>980</v>
      </c>
      <c r="J83" s="37">
        <f>J84+J87+J90+J93+J96</f>
        <v>975</v>
      </c>
    </row>
    <row r="84" spans="1:10" ht="15" x14ac:dyDescent="0.25">
      <c r="A84" s="48" t="s">
        <v>311</v>
      </c>
      <c r="B84" s="42" t="s">
        <v>13</v>
      </c>
      <c r="C84" s="41">
        <v>13</v>
      </c>
      <c r="D84" s="42" t="s">
        <v>22</v>
      </c>
      <c r="E84" s="41">
        <v>1</v>
      </c>
      <c r="F84" s="42" t="s">
        <v>13</v>
      </c>
      <c r="G84" s="42"/>
      <c r="H84" s="41"/>
      <c r="I84" s="43">
        <f>I85</f>
        <v>285</v>
      </c>
      <c r="J84" s="43">
        <f>J85</f>
        <v>280</v>
      </c>
    </row>
    <row r="85" spans="1:10" ht="33" customHeight="1" x14ac:dyDescent="0.25">
      <c r="A85" s="44" t="s">
        <v>222</v>
      </c>
      <c r="B85" s="28" t="s">
        <v>13</v>
      </c>
      <c r="C85" s="28" t="s">
        <v>223</v>
      </c>
      <c r="D85" s="28" t="s">
        <v>22</v>
      </c>
      <c r="E85" s="28" t="s">
        <v>224</v>
      </c>
      <c r="F85" s="28" t="s">
        <v>13</v>
      </c>
      <c r="G85" s="28" t="s">
        <v>255</v>
      </c>
      <c r="H85" s="28"/>
      <c r="I85" s="31">
        <f>I86</f>
        <v>285</v>
      </c>
      <c r="J85" s="31">
        <f>J86</f>
        <v>280</v>
      </c>
    </row>
    <row r="86" spans="1:10" ht="38.25" customHeight="1" x14ac:dyDescent="0.25">
      <c r="A86" s="44" t="s">
        <v>218</v>
      </c>
      <c r="B86" s="28" t="s">
        <v>13</v>
      </c>
      <c r="C86" s="28" t="s">
        <v>223</v>
      </c>
      <c r="D86" s="28" t="s">
        <v>22</v>
      </c>
      <c r="E86" s="28" t="s">
        <v>224</v>
      </c>
      <c r="F86" s="28" t="s">
        <v>13</v>
      </c>
      <c r="G86" s="28" t="s">
        <v>255</v>
      </c>
      <c r="H86" s="28" t="s">
        <v>225</v>
      </c>
      <c r="I86" s="31">
        <f>'[2]Прил 5'!K79</f>
        <v>285</v>
      </c>
      <c r="J86" s="31">
        <f>'[2]Прил 5'!L79</f>
        <v>280</v>
      </c>
    </row>
    <row r="87" spans="1:10" ht="18.75" customHeight="1" x14ac:dyDescent="0.25">
      <c r="A87" s="48" t="s">
        <v>349</v>
      </c>
      <c r="B87" s="42" t="s">
        <v>13</v>
      </c>
      <c r="C87" s="41">
        <v>13</v>
      </c>
      <c r="D87" s="42" t="s">
        <v>22</v>
      </c>
      <c r="E87" s="41">
        <v>1</v>
      </c>
      <c r="F87" s="42" t="s">
        <v>15</v>
      </c>
      <c r="G87" s="42"/>
      <c r="H87" s="41"/>
      <c r="I87" s="43">
        <f>I88</f>
        <v>70</v>
      </c>
      <c r="J87" s="43">
        <f>J88</f>
        <v>70</v>
      </c>
    </row>
    <row r="88" spans="1:10" ht="30" x14ac:dyDescent="0.25">
      <c r="A88" s="44" t="s">
        <v>222</v>
      </c>
      <c r="B88" s="28" t="s">
        <v>13</v>
      </c>
      <c r="C88" s="28" t="s">
        <v>223</v>
      </c>
      <c r="D88" s="28" t="s">
        <v>22</v>
      </c>
      <c r="E88" s="28" t="s">
        <v>224</v>
      </c>
      <c r="F88" s="28" t="s">
        <v>15</v>
      </c>
      <c r="G88" s="28" t="s">
        <v>255</v>
      </c>
      <c r="H88" s="28"/>
      <c r="I88" s="31">
        <f>I89</f>
        <v>70</v>
      </c>
      <c r="J88" s="31">
        <f>J89</f>
        <v>70</v>
      </c>
    </row>
    <row r="89" spans="1:10" ht="30" x14ac:dyDescent="0.25">
      <c r="A89" s="44" t="s">
        <v>218</v>
      </c>
      <c r="B89" s="28" t="s">
        <v>13</v>
      </c>
      <c r="C89" s="28" t="s">
        <v>223</v>
      </c>
      <c r="D89" s="28" t="s">
        <v>22</v>
      </c>
      <c r="E89" s="28" t="s">
        <v>224</v>
      </c>
      <c r="F89" s="28" t="s">
        <v>15</v>
      </c>
      <c r="G89" s="28" t="s">
        <v>255</v>
      </c>
      <c r="H89" s="28" t="s">
        <v>225</v>
      </c>
      <c r="I89" s="31">
        <f>'[2]Прил 5'!K82</f>
        <v>70</v>
      </c>
      <c r="J89" s="31">
        <f>'[2]Прил 5'!L82</f>
        <v>70</v>
      </c>
    </row>
    <row r="90" spans="1:10" ht="15" x14ac:dyDescent="0.25">
      <c r="A90" s="48" t="s">
        <v>313</v>
      </c>
      <c r="B90" s="42" t="s">
        <v>13</v>
      </c>
      <c r="C90" s="41">
        <v>13</v>
      </c>
      <c r="D90" s="42" t="s">
        <v>22</v>
      </c>
      <c r="E90" s="41">
        <v>1</v>
      </c>
      <c r="F90" s="42" t="s">
        <v>14</v>
      </c>
      <c r="G90" s="42"/>
      <c r="H90" s="41"/>
      <c r="I90" s="43">
        <f>I91</f>
        <v>535</v>
      </c>
      <c r="J90" s="43">
        <f>J91</f>
        <v>535</v>
      </c>
    </row>
    <row r="91" spans="1:10" ht="37.5" customHeight="1" x14ac:dyDescent="0.25">
      <c r="A91" s="44" t="s">
        <v>222</v>
      </c>
      <c r="B91" s="28" t="s">
        <v>13</v>
      </c>
      <c r="C91" s="28" t="s">
        <v>223</v>
      </c>
      <c r="D91" s="28" t="s">
        <v>22</v>
      </c>
      <c r="E91" s="28" t="s">
        <v>224</v>
      </c>
      <c r="F91" s="28" t="s">
        <v>14</v>
      </c>
      <c r="G91" s="28" t="s">
        <v>255</v>
      </c>
      <c r="H91" s="28"/>
      <c r="I91" s="31">
        <f>I92</f>
        <v>535</v>
      </c>
      <c r="J91" s="31">
        <f>J92</f>
        <v>535</v>
      </c>
    </row>
    <row r="92" spans="1:10" ht="30" x14ac:dyDescent="0.25">
      <c r="A92" s="44" t="s">
        <v>218</v>
      </c>
      <c r="B92" s="28" t="s">
        <v>13</v>
      </c>
      <c r="C92" s="28" t="s">
        <v>223</v>
      </c>
      <c r="D92" s="28" t="s">
        <v>22</v>
      </c>
      <c r="E92" s="28" t="s">
        <v>224</v>
      </c>
      <c r="F92" s="28" t="s">
        <v>14</v>
      </c>
      <c r="G92" s="28" t="s">
        <v>255</v>
      </c>
      <c r="H92" s="28" t="s">
        <v>225</v>
      </c>
      <c r="I92" s="31">
        <f>'[2]Прил 5'!K85</f>
        <v>535</v>
      </c>
      <c r="J92" s="31">
        <f>'[2]Прил 5'!L85</f>
        <v>535</v>
      </c>
    </row>
    <row r="93" spans="1:10" ht="15" x14ac:dyDescent="0.25">
      <c r="A93" s="48" t="s">
        <v>314</v>
      </c>
      <c r="B93" s="42" t="s">
        <v>13</v>
      </c>
      <c r="C93" s="41">
        <v>13</v>
      </c>
      <c r="D93" s="42" t="s">
        <v>22</v>
      </c>
      <c r="E93" s="41">
        <v>1</v>
      </c>
      <c r="F93" s="42" t="s">
        <v>17</v>
      </c>
      <c r="G93" s="42"/>
      <c r="H93" s="41"/>
      <c r="I93" s="43">
        <f>I94</f>
        <v>40</v>
      </c>
      <c r="J93" s="43">
        <f>J94</f>
        <v>40</v>
      </c>
    </row>
    <row r="94" spans="1:10" ht="30" x14ac:dyDescent="0.25">
      <c r="A94" s="44" t="s">
        <v>222</v>
      </c>
      <c r="B94" s="28" t="s">
        <v>13</v>
      </c>
      <c r="C94" s="28" t="s">
        <v>223</v>
      </c>
      <c r="D94" s="28" t="s">
        <v>22</v>
      </c>
      <c r="E94" s="28" t="s">
        <v>224</v>
      </c>
      <c r="F94" s="28" t="s">
        <v>17</v>
      </c>
      <c r="G94" s="28" t="s">
        <v>255</v>
      </c>
      <c r="H94" s="28"/>
      <c r="I94" s="31">
        <f>I95</f>
        <v>40</v>
      </c>
      <c r="J94" s="31">
        <f>J95</f>
        <v>40</v>
      </c>
    </row>
    <row r="95" spans="1:10" ht="30" x14ac:dyDescent="0.25">
      <c r="A95" s="44" t="s">
        <v>218</v>
      </c>
      <c r="B95" s="28" t="s">
        <v>13</v>
      </c>
      <c r="C95" s="28" t="s">
        <v>223</v>
      </c>
      <c r="D95" s="28" t="s">
        <v>22</v>
      </c>
      <c r="E95" s="28" t="s">
        <v>224</v>
      </c>
      <c r="F95" s="28" t="s">
        <v>17</v>
      </c>
      <c r="G95" s="28" t="s">
        <v>255</v>
      </c>
      <c r="H95" s="28" t="s">
        <v>225</v>
      </c>
      <c r="I95" s="31">
        <f>'[2]Прил 5'!K88</f>
        <v>40</v>
      </c>
      <c r="J95" s="31">
        <f>'[2]Прил 5'!L88</f>
        <v>40</v>
      </c>
    </row>
    <row r="96" spans="1:10" ht="15" x14ac:dyDescent="0.25">
      <c r="A96" s="48" t="s">
        <v>315</v>
      </c>
      <c r="B96" s="42" t="s">
        <v>13</v>
      </c>
      <c r="C96" s="41">
        <v>13</v>
      </c>
      <c r="D96" s="42" t="s">
        <v>22</v>
      </c>
      <c r="E96" s="41">
        <v>1</v>
      </c>
      <c r="F96" s="42" t="s">
        <v>135</v>
      </c>
      <c r="G96" s="42"/>
      <c r="H96" s="41"/>
      <c r="I96" s="43">
        <f>I97</f>
        <v>50</v>
      </c>
      <c r="J96" s="43">
        <f>J97</f>
        <v>50</v>
      </c>
    </row>
    <row r="97" spans="1:10" ht="30" x14ac:dyDescent="0.25">
      <c r="A97" s="44" t="s">
        <v>222</v>
      </c>
      <c r="B97" s="28" t="s">
        <v>13</v>
      </c>
      <c r="C97" s="28" t="s">
        <v>223</v>
      </c>
      <c r="D97" s="28" t="s">
        <v>22</v>
      </c>
      <c r="E97" s="28" t="s">
        <v>224</v>
      </c>
      <c r="F97" s="28" t="s">
        <v>135</v>
      </c>
      <c r="G97" s="28" t="s">
        <v>255</v>
      </c>
      <c r="H97" s="28"/>
      <c r="I97" s="31">
        <f>I98</f>
        <v>50</v>
      </c>
      <c r="J97" s="31">
        <f>J98</f>
        <v>50</v>
      </c>
    </row>
    <row r="98" spans="1:10" ht="30.75" customHeight="1" x14ac:dyDescent="0.25">
      <c r="A98" s="44" t="s">
        <v>218</v>
      </c>
      <c r="B98" s="28" t="s">
        <v>13</v>
      </c>
      <c r="C98" s="28" t="s">
        <v>223</v>
      </c>
      <c r="D98" s="28" t="s">
        <v>22</v>
      </c>
      <c r="E98" s="28" t="s">
        <v>224</v>
      </c>
      <c r="F98" s="28" t="s">
        <v>135</v>
      </c>
      <c r="G98" s="28" t="s">
        <v>255</v>
      </c>
      <c r="H98" s="28" t="s">
        <v>225</v>
      </c>
      <c r="I98" s="31">
        <f>'[2]Прил 5'!K91</f>
        <v>50</v>
      </c>
      <c r="J98" s="31">
        <f>'[2]Прил 5'!L91</f>
        <v>50</v>
      </c>
    </row>
    <row r="99" spans="1:10" ht="42.75" x14ac:dyDescent="0.2">
      <c r="A99" s="23" t="s">
        <v>226</v>
      </c>
      <c r="B99" s="24" t="s">
        <v>13</v>
      </c>
      <c r="C99" s="25">
        <v>13</v>
      </c>
      <c r="D99" s="24" t="s">
        <v>23</v>
      </c>
      <c r="E99" s="25"/>
      <c r="F99" s="24"/>
      <c r="G99" s="24"/>
      <c r="H99" s="25"/>
      <c r="I99" s="55">
        <f t="shared" ref="I99:J101" si="3">I100</f>
        <v>55</v>
      </c>
      <c r="J99" s="55">
        <f t="shared" si="3"/>
        <v>55</v>
      </c>
    </row>
    <row r="100" spans="1:10" ht="28.5" x14ac:dyDescent="0.2">
      <c r="A100" s="34" t="s">
        <v>227</v>
      </c>
      <c r="B100" s="36" t="s">
        <v>13</v>
      </c>
      <c r="C100" s="35">
        <v>13</v>
      </c>
      <c r="D100" s="36" t="s">
        <v>23</v>
      </c>
      <c r="E100" s="35">
        <v>0</v>
      </c>
      <c r="F100" s="36"/>
      <c r="G100" s="36"/>
      <c r="H100" s="35"/>
      <c r="I100" s="37">
        <f t="shared" si="3"/>
        <v>55</v>
      </c>
      <c r="J100" s="37">
        <f t="shared" si="3"/>
        <v>55</v>
      </c>
    </row>
    <row r="101" spans="1:10" ht="31.5" customHeight="1" x14ac:dyDescent="0.25">
      <c r="A101" s="44" t="s">
        <v>228</v>
      </c>
      <c r="B101" s="28" t="s">
        <v>13</v>
      </c>
      <c r="C101" s="28" t="s">
        <v>223</v>
      </c>
      <c r="D101" s="28" t="s">
        <v>23</v>
      </c>
      <c r="E101" s="28" t="s">
        <v>229</v>
      </c>
      <c r="F101" s="28" t="s">
        <v>201</v>
      </c>
      <c r="G101" s="28" t="s">
        <v>256</v>
      </c>
      <c r="H101" s="28"/>
      <c r="I101" s="31">
        <f t="shared" si="3"/>
        <v>55</v>
      </c>
      <c r="J101" s="31">
        <f t="shared" si="3"/>
        <v>55</v>
      </c>
    </row>
    <row r="102" spans="1:10" ht="30" x14ac:dyDescent="0.25">
      <c r="A102" s="44" t="s">
        <v>218</v>
      </c>
      <c r="B102" s="28" t="s">
        <v>13</v>
      </c>
      <c r="C102" s="28" t="s">
        <v>223</v>
      </c>
      <c r="D102" s="28" t="s">
        <v>23</v>
      </c>
      <c r="E102" s="28" t="s">
        <v>229</v>
      </c>
      <c r="F102" s="28" t="s">
        <v>201</v>
      </c>
      <c r="G102" s="28" t="s">
        <v>256</v>
      </c>
      <c r="H102" s="28" t="s">
        <v>225</v>
      </c>
      <c r="I102" s="31">
        <f>'[2]Прил 5'!K95</f>
        <v>55</v>
      </c>
      <c r="J102" s="31">
        <f>'[2]Прил 5'!L95</f>
        <v>55</v>
      </c>
    </row>
    <row r="103" spans="1:10" ht="28.5" x14ac:dyDescent="0.2">
      <c r="A103" s="23" t="s">
        <v>393</v>
      </c>
      <c r="B103" s="24" t="s">
        <v>13</v>
      </c>
      <c r="C103" s="25">
        <v>13</v>
      </c>
      <c r="D103" s="24" t="s">
        <v>87</v>
      </c>
      <c r="E103" s="25"/>
      <c r="F103" s="24"/>
      <c r="G103" s="24"/>
      <c r="H103" s="25"/>
      <c r="I103" s="55">
        <f t="shared" ref="I103:J105" si="4">I104</f>
        <v>442</v>
      </c>
      <c r="J103" s="55">
        <f t="shared" si="4"/>
        <v>442</v>
      </c>
    </row>
    <row r="104" spans="1:10" ht="15" x14ac:dyDescent="0.25">
      <c r="A104" s="44" t="s">
        <v>366</v>
      </c>
      <c r="B104" s="28" t="s">
        <v>13</v>
      </c>
      <c r="C104" s="28" t="s">
        <v>223</v>
      </c>
      <c r="D104" s="28" t="s">
        <v>87</v>
      </c>
      <c r="E104" s="28" t="s">
        <v>229</v>
      </c>
      <c r="F104" s="28" t="s">
        <v>13</v>
      </c>
      <c r="G104" s="28"/>
      <c r="H104" s="28"/>
      <c r="I104" s="31">
        <f t="shared" si="4"/>
        <v>442</v>
      </c>
      <c r="J104" s="31">
        <f t="shared" si="4"/>
        <v>442</v>
      </c>
    </row>
    <row r="105" spans="1:10" ht="15" x14ac:dyDescent="0.25">
      <c r="A105" s="44" t="s">
        <v>366</v>
      </c>
      <c r="B105" s="28" t="s">
        <v>13</v>
      </c>
      <c r="C105" s="28" t="s">
        <v>223</v>
      </c>
      <c r="D105" s="28" t="s">
        <v>87</v>
      </c>
      <c r="E105" s="28" t="s">
        <v>229</v>
      </c>
      <c r="F105" s="28" t="s">
        <v>13</v>
      </c>
      <c r="G105" s="28" t="s">
        <v>367</v>
      </c>
      <c r="H105" s="28"/>
      <c r="I105" s="31">
        <f t="shared" si="4"/>
        <v>442</v>
      </c>
      <c r="J105" s="31">
        <f t="shared" si="4"/>
        <v>442</v>
      </c>
    </row>
    <row r="106" spans="1:10" ht="30" x14ac:dyDescent="0.25">
      <c r="A106" s="44" t="s">
        <v>218</v>
      </c>
      <c r="B106" s="28" t="s">
        <v>13</v>
      </c>
      <c r="C106" s="28" t="s">
        <v>223</v>
      </c>
      <c r="D106" s="28" t="s">
        <v>87</v>
      </c>
      <c r="E106" s="28" t="s">
        <v>229</v>
      </c>
      <c r="F106" s="28" t="s">
        <v>13</v>
      </c>
      <c r="G106" s="28" t="s">
        <v>367</v>
      </c>
      <c r="H106" s="28" t="s">
        <v>225</v>
      </c>
      <c r="I106" s="31">
        <f>'[2]Прил 5'!K102</f>
        <v>442</v>
      </c>
      <c r="J106" s="31">
        <f>'[2]Прил 5'!L102</f>
        <v>442</v>
      </c>
    </row>
    <row r="107" spans="1:10" ht="14.25" x14ac:dyDescent="0.2">
      <c r="A107" s="23" t="s">
        <v>103</v>
      </c>
      <c r="B107" s="24" t="s">
        <v>13</v>
      </c>
      <c r="C107" s="25">
        <v>13</v>
      </c>
      <c r="D107" s="24" t="s">
        <v>183</v>
      </c>
      <c r="E107" s="56"/>
      <c r="F107" s="57"/>
      <c r="G107" s="57"/>
      <c r="H107" s="25"/>
      <c r="I107" s="55">
        <f>I108</f>
        <v>850</v>
      </c>
      <c r="J107" s="55">
        <f>J108</f>
        <v>850</v>
      </c>
    </row>
    <row r="108" spans="1:10" ht="15" x14ac:dyDescent="0.25">
      <c r="A108" s="27" t="s">
        <v>104</v>
      </c>
      <c r="B108" s="42" t="s">
        <v>13</v>
      </c>
      <c r="C108" s="41">
        <v>13</v>
      </c>
      <c r="D108" s="41">
        <v>91</v>
      </c>
      <c r="E108" s="41">
        <v>1</v>
      </c>
      <c r="F108" s="42"/>
      <c r="G108" s="42"/>
      <c r="H108" s="41"/>
      <c r="I108" s="43">
        <f>I109+I111</f>
        <v>850</v>
      </c>
      <c r="J108" s="43">
        <f>J109+J111</f>
        <v>850</v>
      </c>
    </row>
    <row r="109" spans="1:10" ht="30" x14ac:dyDescent="0.25">
      <c r="A109" s="27" t="s">
        <v>242</v>
      </c>
      <c r="B109" s="42" t="s">
        <v>13</v>
      </c>
      <c r="C109" s="41">
        <v>13</v>
      </c>
      <c r="D109" s="41">
        <v>91</v>
      </c>
      <c r="E109" s="41">
        <v>1</v>
      </c>
      <c r="F109" s="42" t="s">
        <v>201</v>
      </c>
      <c r="G109" s="42" t="s">
        <v>294</v>
      </c>
      <c r="H109" s="41"/>
      <c r="I109" s="43">
        <f>I110</f>
        <v>500</v>
      </c>
      <c r="J109" s="43">
        <f>J110</f>
        <v>500</v>
      </c>
    </row>
    <row r="110" spans="1:10" ht="30" x14ac:dyDescent="0.25">
      <c r="A110" s="27" t="s">
        <v>218</v>
      </c>
      <c r="B110" s="42" t="s">
        <v>13</v>
      </c>
      <c r="C110" s="41">
        <v>13</v>
      </c>
      <c r="D110" s="41">
        <v>91</v>
      </c>
      <c r="E110" s="41">
        <v>1</v>
      </c>
      <c r="F110" s="42" t="s">
        <v>201</v>
      </c>
      <c r="G110" s="42" t="s">
        <v>294</v>
      </c>
      <c r="H110" s="41">
        <v>240</v>
      </c>
      <c r="I110" s="43">
        <f>'[2]Прил 5'!K340</f>
        <v>500</v>
      </c>
      <c r="J110" s="43">
        <f>'[2]Прил 5'!L340</f>
        <v>500</v>
      </c>
    </row>
    <row r="111" spans="1:10" ht="15" x14ac:dyDescent="0.25">
      <c r="A111" s="47" t="s">
        <v>184</v>
      </c>
      <c r="B111" s="28" t="s">
        <v>13</v>
      </c>
      <c r="C111" s="29">
        <v>13</v>
      </c>
      <c r="D111" s="28" t="s">
        <v>183</v>
      </c>
      <c r="E111" s="29">
        <v>1</v>
      </c>
      <c r="F111" s="28" t="s">
        <v>201</v>
      </c>
      <c r="G111" s="28" t="s">
        <v>295</v>
      </c>
      <c r="H111" s="29"/>
      <c r="I111" s="31">
        <f>I112</f>
        <v>350</v>
      </c>
      <c r="J111" s="31">
        <f>J112</f>
        <v>350</v>
      </c>
    </row>
    <row r="112" spans="1:10" ht="30" x14ac:dyDescent="0.25">
      <c r="A112" s="44" t="s">
        <v>218</v>
      </c>
      <c r="B112" s="28" t="s">
        <v>13</v>
      </c>
      <c r="C112" s="29">
        <v>13</v>
      </c>
      <c r="D112" s="28" t="s">
        <v>183</v>
      </c>
      <c r="E112" s="29">
        <v>1</v>
      </c>
      <c r="F112" s="28" t="s">
        <v>201</v>
      </c>
      <c r="G112" s="28" t="s">
        <v>295</v>
      </c>
      <c r="H112" s="29">
        <v>240</v>
      </c>
      <c r="I112" s="31">
        <f>'[2]Прил 5'!K342</f>
        <v>350</v>
      </c>
      <c r="J112" s="31">
        <f>'[2]Прил 5'!L342</f>
        <v>350</v>
      </c>
    </row>
    <row r="113" spans="1:10" ht="14.25" hidden="1" x14ac:dyDescent="0.2">
      <c r="A113" s="60" t="s">
        <v>191</v>
      </c>
      <c r="B113" s="24" t="s">
        <v>13</v>
      </c>
      <c r="C113" s="24" t="s">
        <v>223</v>
      </c>
      <c r="D113" s="24" t="s">
        <v>185</v>
      </c>
      <c r="E113" s="25"/>
      <c r="F113" s="24"/>
      <c r="G113" s="24"/>
      <c r="H113" s="25"/>
      <c r="I113" s="55">
        <f t="shared" ref="I113:J115" si="5">I114</f>
        <v>0</v>
      </c>
      <c r="J113" s="55">
        <f t="shared" si="5"/>
        <v>0</v>
      </c>
    </row>
    <row r="114" spans="1:10" ht="15" hidden="1" x14ac:dyDescent="0.25">
      <c r="A114" s="44" t="s">
        <v>231</v>
      </c>
      <c r="B114" s="28" t="s">
        <v>13</v>
      </c>
      <c r="C114" s="28" t="s">
        <v>223</v>
      </c>
      <c r="D114" s="28" t="s">
        <v>185</v>
      </c>
      <c r="E114" s="29">
        <v>2</v>
      </c>
      <c r="F114" s="28"/>
      <c r="G114" s="28"/>
      <c r="H114" s="29"/>
      <c r="I114" s="31">
        <f t="shared" si="5"/>
        <v>0</v>
      </c>
      <c r="J114" s="31">
        <f t="shared" si="5"/>
        <v>0</v>
      </c>
    </row>
    <row r="115" spans="1:10" ht="15" hidden="1" x14ac:dyDescent="0.25">
      <c r="A115" s="47" t="s">
        <v>184</v>
      </c>
      <c r="B115" s="28" t="s">
        <v>13</v>
      </c>
      <c r="C115" s="28" t="s">
        <v>223</v>
      </c>
      <c r="D115" s="28" t="s">
        <v>185</v>
      </c>
      <c r="E115" s="29">
        <v>2</v>
      </c>
      <c r="F115" s="28" t="s">
        <v>201</v>
      </c>
      <c r="G115" s="28" t="s">
        <v>295</v>
      </c>
      <c r="H115" s="29"/>
      <c r="I115" s="31">
        <f t="shared" si="5"/>
        <v>0</v>
      </c>
      <c r="J115" s="31">
        <f t="shared" si="5"/>
        <v>0</v>
      </c>
    </row>
    <row r="116" spans="1:10" ht="30" hidden="1" x14ac:dyDescent="0.25">
      <c r="A116" s="44" t="s">
        <v>218</v>
      </c>
      <c r="B116" s="28" t="s">
        <v>13</v>
      </c>
      <c r="C116" s="28" t="s">
        <v>223</v>
      </c>
      <c r="D116" s="28" t="s">
        <v>185</v>
      </c>
      <c r="E116" s="29">
        <v>2</v>
      </c>
      <c r="F116" s="28" t="s">
        <v>201</v>
      </c>
      <c r="G116" s="28" t="s">
        <v>295</v>
      </c>
      <c r="H116" s="29">
        <v>240</v>
      </c>
      <c r="I116" s="31">
        <f>'[2]Прил 5'!K108</f>
        <v>0</v>
      </c>
      <c r="J116" s="31">
        <f>'[2]Прил 5'!L108</f>
        <v>0</v>
      </c>
    </row>
    <row r="117" spans="1:10" ht="15" hidden="1" customHeight="1" x14ac:dyDescent="0.25">
      <c r="A117" s="60" t="s">
        <v>166</v>
      </c>
      <c r="B117" s="24" t="s">
        <v>13</v>
      </c>
      <c r="C117" s="25">
        <v>13</v>
      </c>
      <c r="D117" s="24" t="s">
        <v>121</v>
      </c>
      <c r="E117" s="29"/>
      <c r="F117" s="28"/>
      <c r="G117" s="28"/>
      <c r="H117" s="29"/>
      <c r="I117" s="55">
        <f t="shared" ref="I117:J120" si="6">I118</f>
        <v>0</v>
      </c>
      <c r="J117" s="55">
        <f t="shared" si="6"/>
        <v>0</v>
      </c>
    </row>
    <row r="118" spans="1:10" ht="28.5" hidden="1" x14ac:dyDescent="0.2">
      <c r="A118" s="45" t="s">
        <v>167</v>
      </c>
      <c r="B118" s="36" t="s">
        <v>13</v>
      </c>
      <c r="C118" s="35">
        <v>13</v>
      </c>
      <c r="D118" s="35">
        <v>97</v>
      </c>
      <c r="E118" s="35">
        <v>3</v>
      </c>
      <c r="F118" s="36"/>
      <c r="G118" s="36"/>
      <c r="H118" s="35"/>
      <c r="I118" s="37">
        <f t="shared" si="6"/>
        <v>0</v>
      </c>
      <c r="J118" s="37">
        <f t="shared" si="6"/>
        <v>0</v>
      </c>
    </row>
    <row r="119" spans="1:10" ht="30" hidden="1" customHeight="1" x14ac:dyDescent="0.25">
      <c r="A119" s="48" t="s">
        <v>165</v>
      </c>
      <c r="B119" s="42" t="s">
        <v>13</v>
      </c>
      <c r="C119" s="41">
        <v>13</v>
      </c>
      <c r="D119" s="41">
        <v>97</v>
      </c>
      <c r="E119" s="41">
        <v>3</v>
      </c>
      <c r="F119" s="42" t="s">
        <v>201</v>
      </c>
      <c r="G119" s="42"/>
      <c r="H119" s="41"/>
      <c r="I119" s="43">
        <f t="shared" si="6"/>
        <v>0</v>
      </c>
      <c r="J119" s="43">
        <f t="shared" si="6"/>
        <v>0</v>
      </c>
    </row>
    <row r="120" spans="1:10" ht="30.75" hidden="1" customHeight="1" x14ac:dyDescent="0.25">
      <c r="A120" s="48" t="s">
        <v>233</v>
      </c>
      <c r="B120" s="42" t="s">
        <v>13</v>
      </c>
      <c r="C120" s="41">
        <v>13</v>
      </c>
      <c r="D120" s="41">
        <v>97</v>
      </c>
      <c r="E120" s="41">
        <v>3</v>
      </c>
      <c r="F120" s="42" t="s">
        <v>201</v>
      </c>
      <c r="G120" s="42" t="s">
        <v>259</v>
      </c>
      <c r="H120" s="41"/>
      <c r="I120" s="43">
        <f t="shared" si="6"/>
        <v>0</v>
      </c>
      <c r="J120" s="43">
        <f t="shared" si="6"/>
        <v>0</v>
      </c>
    </row>
    <row r="121" spans="1:10" ht="15" customHeight="1" x14ac:dyDescent="0.25">
      <c r="A121" s="58" t="s">
        <v>213</v>
      </c>
      <c r="B121" s="42" t="s">
        <v>13</v>
      </c>
      <c r="C121" s="41">
        <v>13</v>
      </c>
      <c r="D121" s="41">
        <v>97</v>
      </c>
      <c r="E121" s="41">
        <v>3</v>
      </c>
      <c r="F121" s="42" t="s">
        <v>201</v>
      </c>
      <c r="G121" s="42" t="s">
        <v>259</v>
      </c>
      <c r="H121" s="41">
        <v>520</v>
      </c>
      <c r="I121" s="43">
        <v>0</v>
      </c>
      <c r="J121" s="43">
        <v>0</v>
      </c>
    </row>
    <row r="122" spans="1:10" ht="15" hidden="1" customHeight="1" x14ac:dyDescent="0.2">
      <c r="A122" s="20" t="s">
        <v>19</v>
      </c>
      <c r="B122" s="21" t="s">
        <v>15</v>
      </c>
      <c r="C122" s="20" t="s">
        <v>10</v>
      </c>
      <c r="D122" s="21" t="s">
        <v>11</v>
      </c>
      <c r="E122" s="20"/>
      <c r="F122" s="21"/>
      <c r="G122" s="21"/>
      <c r="H122" s="20" t="s">
        <v>9</v>
      </c>
      <c r="I122" s="22">
        <f t="shared" ref="I122:J124" si="7">I123</f>
        <v>0</v>
      </c>
      <c r="J122" s="22">
        <f t="shared" si="7"/>
        <v>0</v>
      </c>
    </row>
    <row r="123" spans="1:10" ht="15" hidden="1" customHeight="1" x14ac:dyDescent="0.25">
      <c r="A123" s="59" t="s">
        <v>2</v>
      </c>
      <c r="B123" s="21" t="s">
        <v>15</v>
      </c>
      <c r="C123" s="21" t="s">
        <v>14</v>
      </c>
      <c r="D123" s="21" t="s">
        <v>11</v>
      </c>
      <c r="E123" s="20"/>
      <c r="F123" s="21"/>
      <c r="G123" s="21"/>
      <c r="H123" s="20" t="s">
        <v>9</v>
      </c>
      <c r="I123" s="86">
        <f t="shared" si="7"/>
        <v>0</v>
      </c>
      <c r="J123" s="86">
        <f t="shared" si="7"/>
        <v>0</v>
      </c>
    </row>
    <row r="124" spans="1:10" ht="15" hidden="1" customHeight="1" x14ac:dyDescent="0.25">
      <c r="A124" s="47" t="s">
        <v>118</v>
      </c>
      <c r="B124" s="28" t="s">
        <v>15</v>
      </c>
      <c r="C124" s="28" t="s">
        <v>14</v>
      </c>
      <c r="D124" s="28" t="s">
        <v>102</v>
      </c>
      <c r="E124" s="29"/>
      <c r="F124" s="28"/>
      <c r="G124" s="28"/>
      <c r="H124" s="29"/>
      <c r="I124" s="31">
        <f t="shared" si="7"/>
        <v>0</v>
      </c>
      <c r="J124" s="31">
        <f t="shared" si="7"/>
        <v>0</v>
      </c>
    </row>
    <row r="125" spans="1:10" ht="15" hidden="1" customHeight="1" x14ac:dyDescent="0.25">
      <c r="A125" s="47" t="s">
        <v>119</v>
      </c>
      <c r="B125" s="28" t="s">
        <v>15</v>
      </c>
      <c r="C125" s="28" t="s">
        <v>14</v>
      </c>
      <c r="D125" s="28" t="s">
        <v>102</v>
      </c>
      <c r="E125" s="29">
        <v>9</v>
      </c>
      <c r="F125" s="28"/>
      <c r="G125" s="28"/>
      <c r="H125" s="29"/>
      <c r="I125" s="31">
        <f>I126</f>
        <v>0</v>
      </c>
      <c r="J125" s="31">
        <f>J126+J129</f>
        <v>0</v>
      </c>
    </row>
    <row r="126" spans="1:10" ht="45" hidden="1" x14ac:dyDescent="0.25">
      <c r="A126" s="27" t="s">
        <v>120</v>
      </c>
      <c r="B126" s="28" t="s">
        <v>15</v>
      </c>
      <c r="C126" s="28" t="s">
        <v>14</v>
      </c>
      <c r="D126" s="28" t="s">
        <v>102</v>
      </c>
      <c r="E126" s="29">
        <v>9</v>
      </c>
      <c r="F126" s="28" t="s">
        <v>201</v>
      </c>
      <c r="G126" s="28" t="s">
        <v>260</v>
      </c>
      <c r="H126" s="29"/>
      <c r="I126" s="31">
        <f>I127</f>
        <v>0</v>
      </c>
      <c r="J126" s="31"/>
    </row>
    <row r="127" spans="1:10" ht="15" hidden="1" customHeight="1" x14ac:dyDescent="0.25">
      <c r="A127" s="27" t="s">
        <v>209</v>
      </c>
      <c r="B127" s="28" t="s">
        <v>15</v>
      </c>
      <c r="C127" s="28" t="s">
        <v>14</v>
      </c>
      <c r="D127" s="28" t="s">
        <v>102</v>
      </c>
      <c r="E127" s="29">
        <v>9</v>
      </c>
      <c r="F127" s="28" t="s">
        <v>201</v>
      </c>
      <c r="G127" s="28" t="s">
        <v>260</v>
      </c>
      <c r="H127" s="29">
        <v>120</v>
      </c>
      <c r="I127" s="31"/>
      <c r="J127" s="31">
        <v>0</v>
      </c>
    </row>
    <row r="128" spans="1:10" ht="15" hidden="1" customHeight="1" x14ac:dyDescent="0.25">
      <c r="A128" s="44" t="s">
        <v>218</v>
      </c>
      <c r="B128" s="28" t="s">
        <v>15</v>
      </c>
      <c r="C128" s="28" t="s">
        <v>14</v>
      </c>
      <c r="D128" s="28" t="s">
        <v>102</v>
      </c>
      <c r="E128" s="29">
        <v>9</v>
      </c>
      <c r="F128" s="28"/>
      <c r="G128" s="28" t="s">
        <v>425</v>
      </c>
      <c r="H128" s="29">
        <v>240</v>
      </c>
      <c r="I128" s="31">
        <f>59.4-59.4</f>
        <v>0</v>
      </c>
      <c r="J128" s="31">
        <f>59.4-59.4</f>
        <v>0</v>
      </c>
    </row>
    <row r="129" spans="1:10" ht="45" hidden="1" x14ac:dyDescent="0.25">
      <c r="A129" s="44" t="s">
        <v>109</v>
      </c>
      <c r="B129" s="28" t="s">
        <v>15</v>
      </c>
      <c r="C129" s="28" t="s">
        <v>14</v>
      </c>
      <c r="D129" s="28" t="s">
        <v>102</v>
      </c>
      <c r="E129" s="29">
        <v>9</v>
      </c>
      <c r="F129" s="28" t="s">
        <v>201</v>
      </c>
      <c r="G129" s="28" t="s">
        <v>216</v>
      </c>
      <c r="H129" s="29"/>
      <c r="I129" s="31">
        <f>I130</f>
        <v>0</v>
      </c>
      <c r="J129" s="31">
        <f>J130</f>
        <v>0</v>
      </c>
    </row>
    <row r="130" spans="1:10" ht="30" hidden="1" x14ac:dyDescent="0.25">
      <c r="A130" s="44" t="s">
        <v>218</v>
      </c>
      <c r="B130" s="28" t="s">
        <v>15</v>
      </c>
      <c r="C130" s="28" t="s">
        <v>14</v>
      </c>
      <c r="D130" s="28" t="s">
        <v>102</v>
      </c>
      <c r="E130" s="29">
        <v>9</v>
      </c>
      <c r="F130" s="28" t="s">
        <v>201</v>
      </c>
      <c r="G130" s="28" t="s">
        <v>216</v>
      </c>
      <c r="H130" s="29">
        <v>240</v>
      </c>
      <c r="I130" s="31"/>
      <c r="J130" s="31"/>
    </row>
    <row r="131" spans="1:10" ht="27" customHeight="1" x14ac:dyDescent="0.25">
      <c r="A131" s="20" t="s">
        <v>73</v>
      </c>
      <c r="B131" s="21" t="s">
        <v>14</v>
      </c>
      <c r="C131" s="21"/>
      <c r="D131" s="21"/>
      <c r="E131" s="20"/>
      <c r="F131" s="21"/>
      <c r="G131" s="53"/>
      <c r="H131" s="20"/>
      <c r="I131" s="33">
        <f>I132</f>
        <v>1070.5</v>
      </c>
      <c r="J131" s="33">
        <f>J132</f>
        <v>1070.5</v>
      </c>
    </row>
    <row r="132" spans="1:10" ht="36" customHeight="1" x14ac:dyDescent="0.25">
      <c r="A132" s="32" t="s">
        <v>79</v>
      </c>
      <c r="B132" s="21" t="s">
        <v>14</v>
      </c>
      <c r="C132" s="21" t="s">
        <v>68</v>
      </c>
      <c r="D132" s="21"/>
      <c r="E132" s="20"/>
      <c r="F132" s="21"/>
      <c r="G132" s="53"/>
      <c r="H132" s="20"/>
      <c r="I132" s="33">
        <f>I133+I149</f>
        <v>1070.5</v>
      </c>
      <c r="J132" s="33">
        <f>J133+J149</f>
        <v>1070.5</v>
      </c>
    </row>
    <row r="133" spans="1:10" ht="62.25" customHeight="1" x14ac:dyDescent="0.25">
      <c r="A133" s="23" t="s">
        <v>194</v>
      </c>
      <c r="B133" s="24" t="s">
        <v>14</v>
      </c>
      <c r="C133" s="24" t="s">
        <v>68</v>
      </c>
      <c r="D133" s="24" t="s">
        <v>15</v>
      </c>
      <c r="E133" s="25"/>
      <c r="F133" s="24"/>
      <c r="G133" s="28"/>
      <c r="H133" s="25"/>
      <c r="I133" s="55">
        <f>I134+I143+I146</f>
        <v>1035</v>
      </c>
      <c r="J133" s="55">
        <f>J134+J143+J146</f>
        <v>1035</v>
      </c>
    </row>
    <row r="134" spans="1:10" ht="30" customHeight="1" x14ac:dyDescent="0.25">
      <c r="A134" s="60" t="s">
        <v>302</v>
      </c>
      <c r="B134" s="36" t="s">
        <v>14</v>
      </c>
      <c r="C134" s="36" t="s">
        <v>68</v>
      </c>
      <c r="D134" s="24" t="s">
        <v>15</v>
      </c>
      <c r="E134" s="25">
        <v>1</v>
      </c>
      <c r="F134" s="24"/>
      <c r="G134" s="28"/>
      <c r="H134" s="25"/>
      <c r="I134" s="55">
        <f>I135+I137+I139+I141</f>
        <v>800</v>
      </c>
      <c r="J134" s="55">
        <f>J135+J137+J139+J141</f>
        <v>800</v>
      </c>
    </row>
    <row r="135" spans="1:10" ht="15" customHeight="1" x14ac:dyDescent="0.25">
      <c r="A135" s="47" t="s">
        <v>122</v>
      </c>
      <c r="B135" s="42" t="s">
        <v>14</v>
      </c>
      <c r="C135" s="42" t="s">
        <v>68</v>
      </c>
      <c r="D135" s="28" t="s">
        <v>15</v>
      </c>
      <c r="E135" s="29">
        <v>1</v>
      </c>
      <c r="F135" s="28" t="s">
        <v>201</v>
      </c>
      <c r="G135" s="28" t="s">
        <v>261</v>
      </c>
      <c r="H135" s="29"/>
      <c r="I135" s="31">
        <f>I136</f>
        <v>150</v>
      </c>
      <c r="J135" s="31">
        <f>J136</f>
        <v>150</v>
      </c>
    </row>
    <row r="136" spans="1:10" ht="35.25" customHeight="1" x14ac:dyDescent="0.25">
      <c r="A136" s="137" t="s">
        <v>362</v>
      </c>
      <c r="B136" s="42" t="s">
        <v>14</v>
      </c>
      <c r="C136" s="42" t="s">
        <v>68</v>
      </c>
      <c r="D136" s="28" t="s">
        <v>15</v>
      </c>
      <c r="E136" s="29">
        <v>1</v>
      </c>
      <c r="F136" s="28" t="s">
        <v>201</v>
      </c>
      <c r="G136" s="28" t="s">
        <v>261</v>
      </c>
      <c r="H136" s="29">
        <v>230</v>
      </c>
      <c r="I136" s="31">
        <f>'[2]Прил 5'!K128</f>
        <v>150</v>
      </c>
      <c r="J136" s="31">
        <f>'[2]Прил 5'!L128</f>
        <v>150</v>
      </c>
    </row>
    <row r="137" spans="1:10" ht="15" customHeight="1" x14ac:dyDescent="0.25">
      <c r="A137" s="47" t="s">
        <v>303</v>
      </c>
      <c r="B137" s="42" t="s">
        <v>14</v>
      </c>
      <c r="C137" s="42" t="s">
        <v>68</v>
      </c>
      <c r="D137" s="28" t="s">
        <v>15</v>
      </c>
      <c r="E137" s="29">
        <v>1</v>
      </c>
      <c r="F137" s="28" t="s">
        <v>201</v>
      </c>
      <c r="G137" s="28" t="s">
        <v>304</v>
      </c>
      <c r="H137" s="29"/>
      <c r="I137" s="31">
        <f>I138</f>
        <v>50</v>
      </c>
      <c r="J137" s="31">
        <f>J138</f>
        <v>50</v>
      </c>
    </row>
    <row r="138" spans="1:10" ht="30" customHeight="1" x14ac:dyDescent="0.25">
      <c r="A138" s="47" t="s">
        <v>218</v>
      </c>
      <c r="B138" s="42" t="s">
        <v>14</v>
      </c>
      <c r="C138" s="42" t="s">
        <v>68</v>
      </c>
      <c r="D138" s="28" t="s">
        <v>15</v>
      </c>
      <c r="E138" s="29">
        <v>1</v>
      </c>
      <c r="F138" s="28" t="s">
        <v>201</v>
      </c>
      <c r="G138" s="28" t="s">
        <v>304</v>
      </c>
      <c r="H138" s="29">
        <v>240</v>
      </c>
      <c r="I138" s="31">
        <f>'[2]Прил 5'!K130</f>
        <v>50</v>
      </c>
      <c r="J138" s="31">
        <f>'[2]Прил 5'!L130</f>
        <v>50</v>
      </c>
    </row>
    <row r="139" spans="1:10" ht="15" x14ac:dyDescent="0.25">
      <c r="A139" s="47" t="s">
        <v>123</v>
      </c>
      <c r="B139" s="42" t="s">
        <v>14</v>
      </c>
      <c r="C139" s="42" t="s">
        <v>68</v>
      </c>
      <c r="D139" s="28" t="s">
        <v>15</v>
      </c>
      <c r="E139" s="29">
        <v>1</v>
      </c>
      <c r="F139" s="28" t="s">
        <v>201</v>
      </c>
      <c r="G139" s="42" t="s">
        <v>262</v>
      </c>
      <c r="H139" s="29"/>
      <c r="I139" s="31">
        <f>I140</f>
        <v>500</v>
      </c>
      <c r="J139" s="31">
        <f>J140</f>
        <v>500</v>
      </c>
    </row>
    <row r="140" spans="1:10" ht="33.75" customHeight="1" x14ac:dyDescent="0.25">
      <c r="A140" s="47" t="s">
        <v>218</v>
      </c>
      <c r="B140" s="42" t="s">
        <v>14</v>
      </c>
      <c r="C140" s="42" t="s">
        <v>68</v>
      </c>
      <c r="D140" s="28" t="s">
        <v>15</v>
      </c>
      <c r="E140" s="29">
        <v>1</v>
      </c>
      <c r="F140" s="28" t="s">
        <v>201</v>
      </c>
      <c r="G140" s="42" t="s">
        <v>262</v>
      </c>
      <c r="H140" s="29">
        <v>240</v>
      </c>
      <c r="I140" s="31">
        <f>'[2]Прил 5'!K132</f>
        <v>500</v>
      </c>
      <c r="J140" s="31">
        <f>'[2]Прил 5'!L132</f>
        <v>500</v>
      </c>
    </row>
    <row r="141" spans="1:10" ht="33" customHeight="1" x14ac:dyDescent="0.25">
      <c r="A141" s="47" t="s">
        <v>350</v>
      </c>
      <c r="B141" s="42" t="s">
        <v>14</v>
      </c>
      <c r="C141" s="42" t="s">
        <v>68</v>
      </c>
      <c r="D141" s="28" t="s">
        <v>15</v>
      </c>
      <c r="E141" s="29">
        <v>1</v>
      </c>
      <c r="F141" s="28" t="s">
        <v>201</v>
      </c>
      <c r="G141" s="28" t="s">
        <v>305</v>
      </c>
      <c r="H141" s="29"/>
      <c r="I141" s="31">
        <f>I142</f>
        <v>100</v>
      </c>
      <c r="J141" s="31">
        <v>100</v>
      </c>
    </row>
    <row r="142" spans="1:10" ht="32.25" customHeight="1" x14ac:dyDescent="0.25">
      <c r="A142" s="47" t="s">
        <v>362</v>
      </c>
      <c r="B142" s="42" t="s">
        <v>14</v>
      </c>
      <c r="C142" s="42" t="s">
        <v>68</v>
      </c>
      <c r="D142" s="28" t="s">
        <v>15</v>
      </c>
      <c r="E142" s="29">
        <v>1</v>
      </c>
      <c r="F142" s="28" t="s">
        <v>201</v>
      </c>
      <c r="G142" s="28" t="s">
        <v>305</v>
      </c>
      <c r="H142" s="29">
        <v>230</v>
      </c>
      <c r="I142" s="31">
        <f>'[2]Прил 5'!K134</f>
        <v>100</v>
      </c>
      <c r="J142" s="31">
        <f>'[2]Прил 5'!L134</f>
        <v>100</v>
      </c>
    </row>
    <row r="143" spans="1:10" ht="46.5" customHeight="1" x14ac:dyDescent="0.25">
      <c r="A143" s="60" t="s">
        <v>351</v>
      </c>
      <c r="B143" s="36" t="s">
        <v>14</v>
      </c>
      <c r="C143" s="36" t="s">
        <v>68</v>
      </c>
      <c r="D143" s="24" t="s">
        <v>15</v>
      </c>
      <c r="E143" s="25">
        <v>3</v>
      </c>
      <c r="F143" s="24"/>
      <c r="G143" s="28"/>
      <c r="H143" s="25"/>
      <c r="I143" s="55">
        <f>I144</f>
        <v>100</v>
      </c>
      <c r="J143" s="55">
        <f>J144</f>
        <v>100</v>
      </c>
    </row>
    <row r="144" spans="1:10" ht="33" customHeight="1" x14ac:dyDescent="0.25">
      <c r="A144" s="47" t="s">
        <v>352</v>
      </c>
      <c r="B144" s="42" t="s">
        <v>14</v>
      </c>
      <c r="C144" s="42" t="s">
        <v>68</v>
      </c>
      <c r="D144" s="28" t="s">
        <v>15</v>
      </c>
      <c r="E144" s="29">
        <v>3</v>
      </c>
      <c r="F144" s="28" t="s">
        <v>201</v>
      </c>
      <c r="G144" s="28" t="s">
        <v>306</v>
      </c>
      <c r="H144" s="29"/>
      <c r="I144" s="31">
        <f>I145</f>
        <v>100</v>
      </c>
      <c r="J144" s="31">
        <f>J145</f>
        <v>100</v>
      </c>
    </row>
    <row r="145" spans="1:10" ht="30.75" customHeight="1" x14ac:dyDescent="0.25">
      <c r="A145" s="47" t="s">
        <v>362</v>
      </c>
      <c r="B145" s="42" t="s">
        <v>14</v>
      </c>
      <c r="C145" s="42" t="s">
        <v>68</v>
      </c>
      <c r="D145" s="28" t="s">
        <v>15</v>
      </c>
      <c r="E145" s="29">
        <v>3</v>
      </c>
      <c r="F145" s="28" t="s">
        <v>201</v>
      </c>
      <c r="G145" s="28" t="s">
        <v>306</v>
      </c>
      <c r="H145" s="29">
        <v>230</v>
      </c>
      <c r="I145" s="31">
        <f>'[2]Прил 5'!K137</f>
        <v>100</v>
      </c>
      <c r="J145" s="31">
        <f>'[2]Прил 5'!L137</f>
        <v>100</v>
      </c>
    </row>
    <row r="146" spans="1:10" ht="15" customHeight="1" x14ac:dyDescent="0.25">
      <c r="A146" s="60" t="s">
        <v>308</v>
      </c>
      <c r="B146" s="36" t="s">
        <v>14</v>
      </c>
      <c r="C146" s="36" t="s">
        <v>68</v>
      </c>
      <c r="D146" s="24" t="s">
        <v>15</v>
      </c>
      <c r="E146" s="25">
        <v>4</v>
      </c>
      <c r="F146" s="24"/>
      <c r="G146" s="28"/>
      <c r="H146" s="25"/>
      <c r="I146" s="55">
        <f>I147</f>
        <v>135</v>
      </c>
      <c r="J146" s="55">
        <f>J147</f>
        <v>135</v>
      </c>
    </row>
    <row r="147" spans="1:10" ht="18" customHeight="1" x14ac:dyDescent="0.25">
      <c r="A147" s="47" t="s">
        <v>308</v>
      </c>
      <c r="B147" s="42" t="s">
        <v>14</v>
      </c>
      <c r="C147" s="42" t="s">
        <v>68</v>
      </c>
      <c r="D147" s="28" t="s">
        <v>15</v>
      </c>
      <c r="E147" s="29">
        <v>4</v>
      </c>
      <c r="F147" s="28" t="s">
        <v>201</v>
      </c>
      <c r="G147" s="28" t="s">
        <v>307</v>
      </c>
      <c r="H147" s="29"/>
      <c r="I147" s="31">
        <f>I148</f>
        <v>135</v>
      </c>
      <c r="J147" s="31">
        <f>J148</f>
        <v>135</v>
      </c>
    </row>
    <row r="148" spans="1:10" ht="29.25" customHeight="1" x14ac:dyDescent="0.25">
      <c r="A148" s="47" t="s">
        <v>218</v>
      </c>
      <c r="B148" s="42" t="s">
        <v>14</v>
      </c>
      <c r="C148" s="42" t="s">
        <v>68</v>
      </c>
      <c r="D148" s="28" t="s">
        <v>15</v>
      </c>
      <c r="E148" s="29">
        <v>4</v>
      </c>
      <c r="F148" s="28" t="s">
        <v>201</v>
      </c>
      <c r="G148" s="28" t="s">
        <v>307</v>
      </c>
      <c r="H148" s="29">
        <v>240</v>
      </c>
      <c r="I148" s="31">
        <f>'[2]Прил 5'!K140</f>
        <v>135</v>
      </c>
      <c r="J148" s="31">
        <f>'[2]Прил 5'!L140</f>
        <v>135</v>
      </c>
    </row>
    <row r="149" spans="1:10" ht="30" customHeight="1" x14ac:dyDescent="0.25">
      <c r="A149" s="46" t="s">
        <v>113</v>
      </c>
      <c r="B149" s="21" t="s">
        <v>14</v>
      </c>
      <c r="C149" s="21" t="s">
        <v>68</v>
      </c>
      <c r="D149" s="21">
        <v>97</v>
      </c>
      <c r="E149" s="54"/>
      <c r="F149" s="53"/>
      <c r="G149" s="53"/>
      <c r="H149" s="54"/>
      <c r="I149" s="33">
        <f t="shared" ref="I149:J151" si="8">I150</f>
        <v>35.5</v>
      </c>
      <c r="J149" s="33">
        <f t="shared" si="8"/>
        <v>35.5</v>
      </c>
    </row>
    <row r="150" spans="1:10" ht="51" customHeight="1" x14ac:dyDescent="0.25">
      <c r="A150" s="44" t="s">
        <v>112</v>
      </c>
      <c r="B150" s="42" t="s">
        <v>14</v>
      </c>
      <c r="C150" s="42" t="s">
        <v>68</v>
      </c>
      <c r="D150" s="42">
        <v>97</v>
      </c>
      <c r="E150" s="41">
        <v>2</v>
      </c>
      <c r="F150" s="42"/>
      <c r="G150" s="28"/>
      <c r="H150" s="29"/>
      <c r="I150" s="31">
        <f t="shared" si="8"/>
        <v>35.5</v>
      </c>
      <c r="J150" s="31">
        <f t="shared" si="8"/>
        <v>35.5</v>
      </c>
    </row>
    <row r="151" spans="1:10" ht="45" customHeight="1" x14ac:dyDescent="0.25">
      <c r="A151" s="47" t="s">
        <v>309</v>
      </c>
      <c r="B151" s="42" t="s">
        <v>14</v>
      </c>
      <c r="C151" s="42" t="s">
        <v>68</v>
      </c>
      <c r="D151" s="28" t="s">
        <v>121</v>
      </c>
      <c r="E151" s="29">
        <v>2</v>
      </c>
      <c r="F151" s="28" t="s">
        <v>201</v>
      </c>
      <c r="G151" s="42" t="s">
        <v>263</v>
      </c>
      <c r="H151" s="29"/>
      <c r="I151" s="31">
        <f t="shared" si="8"/>
        <v>35.5</v>
      </c>
      <c r="J151" s="31">
        <f t="shared" si="8"/>
        <v>35.5</v>
      </c>
    </row>
    <row r="152" spans="1:10" ht="19.5" customHeight="1" x14ac:dyDescent="0.25">
      <c r="A152" s="58" t="s">
        <v>90</v>
      </c>
      <c r="B152" s="42" t="s">
        <v>14</v>
      </c>
      <c r="C152" s="42" t="s">
        <v>68</v>
      </c>
      <c r="D152" s="28" t="s">
        <v>121</v>
      </c>
      <c r="E152" s="29">
        <v>2</v>
      </c>
      <c r="F152" s="28" t="s">
        <v>201</v>
      </c>
      <c r="G152" s="42" t="s">
        <v>263</v>
      </c>
      <c r="H152" s="29">
        <v>500</v>
      </c>
      <c r="I152" s="31">
        <f>'[2]Прил 5'!K144</f>
        <v>35.5</v>
      </c>
      <c r="J152" s="31">
        <f>'[2]Прил 5'!L144</f>
        <v>35.5</v>
      </c>
    </row>
    <row r="153" spans="1:10" ht="15" customHeight="1" x14ac:dyDescent="0.25">
      <c r="A153" s="20" t="s">
        <v>97</v>
      </c>
      <c r="B153" s="21" t="s">
        <v>17</v>
      </c>
      <c r="C153" s="20" t="s">
        <v>10</v>
      </c>
      <c r="D153" s="53"/>
      <c r="E153" s="54"/>
      <c r="F153" s="53"/>
      <c r="G153" s="53"/>
      <c r="H153" s="54"/>
      <c r="I153" s="33">
        <f>I154+I169</f>
        <v>17075</v>
      </c>
      <c r="J153" s="33">
        <f>J154+J169</f>
        <v>17075</v>
      </c>
    </row>
    <row r="154" spans="1:10" ht="15" customHeight="1" x14ac:dyDescent="0.25">
      <c r="A154" s="32" t="s">
        <v>98</v>
      </c>
      <c r="B154" s="21" t="s">
        <v>17</v>
      </c>
      <c r="C154" s="21" t="s">
        <v>68</v>
      </c>
      <c r="D154" s="53"/>
      <c r="E154" s="54"/>
      <c r="F154" s="53"/>
      <c r="G154" s="53"/>
      <c r="H154" s="54"/>
      <c r="I154" s="33">
        <f>I155</f>
        <v>17050</v>
      </c>
      <c r="J154" s="33">
        <f>J155</f>
        <v>17050</v>
      </c>
    </row>
    <row r="155" spans="1:10" ht="32.25" customHeight="1" x14ac:dyDescent="0.25">
      <c r="A155" s="23" t="s">
        <v>127</v>
      </c>
      <c r="B155" s="24" t="s">
        <v>17</v>
      </c>
      <c r="C155" s="24" t="s">
        <v>68</v>
      </c>
      <c r="D155" s="24" t="s">
        <v>14</v>
      </c>
      <c r="E155" s="25"/>
      <c r="F155" s="24"/>
      <c r="G155" s="28"/>
      <c r="H155" s="25"/>
      <c r="I155" s="55">
        <f>I156</f>
        <v>17050</v>
      </c>
      <c r="J155" s="55">
        <f>J156</f>
        <v>17050</v>
      </c>
    </row>
    <row r="156" spans="1:10" ht="46.5" customHeight="1" x14ac:dyDescent="0.25">
      <c r="A156" s="60" t="s">
        <v>195</v>
      </c>
      <c r="B156" s="36" t="s">
        <v>17</v>
      </c>
      <c r="C156" s="36" t="s">
        <v>68</v>
      </c>
      <c r="D156" s="24" t="s">
        <v>14</v>
      </c>
      <c r="E156" s="25">
        <v>1</v>
      </c>
      <c r="F156" s="24"/>
      <c r="G156" s="28"/>
      <c r="H156" s="25"/>
      <c r="I156" s="55">
        <f>I157+I159+I161+I163+I167+I165</f>
        <v>17050</v>
      </c>
      <c r="J156" s="55">
        <f>J157+J159+J161+J163+J167+J165</f>
        <v>17050</v>
      </c>
    </row>
    <row r="157" spans="1:10" ht="14.25" customHeight="1" x14ac:dyDescent="0.25">
      <c r="A157" s="47" t="s">
        <v>124</v>
      </c>
      <c r="B157" s="42" t="s">
        <v>17</v>
      </c>
      <c r="C157" s="42" t="s">
        <v>68</v>
      </c>
      <c r="D157" s="28" t="s">
        <v>14</v>
      </c>
      <c r="E157" s="29">
        <v>1</v>
      </c>
      <c r="F157" s="28" t="s">
        <v>201</v>
      </c>
      <c r="G157" s="28" t="s">
        <v>264</v>
      </c>
      <c r="H157" s="29"/>
      <c r="I157" s="31">
        <f>I158</f>
        <v>10000</v>
      </c>
      <c r="J157" s="31">
        <f>J158</f>
        <v>10000</v>
      </c>
    </row>
    <row r="158" spans="1:10" ht="32.25" customHeight="1" x14ac:dyDescent="0.25">
      <c r="A158" s="47" t="s">
        <v>218</v>
      </c>
      <c r="B158" s="42" t="s">
        <v>17</v>
      </c>
      <c r="C158" s="42" t="s">
        <v>68</v>
      </c>
      <c r="D158" s="28" t="s">
        <v>14</v>
      </c>
      <c r="E158" s="29">
        <v>1</v>
      </c>
      <c r="F158" s="28" t="s">
        <v>201</v>
      </c>
      <c r="G158" s="28" t="s">
        <v>264</v>
      </c>
      <c r="H158" s="29">
        <v>240</v>
      </c>
      <c r="I158" s="31">
        <f>'[2]Прил 5'!K150</f>
        <v>10000</v>
      </c>
      <c r="J158" s="31">
        <f>'[2]Прил 5'!L150</f>
        <v>10000</v>
      </c>
    </row>
    <row r="159" spans="1:10" ht="18.75" customHeight="1" x14ac:dyDescent="0.25">
      <c r="A159" s="47" t="s">
        <v>125</v>
      </c>
      <c r="B159" s="42" t="s">
        <v>17</v>
      </c>
      <c r="C159" s="42" t="s">
        <v>68</v>
      </c>
      <c r="D159" s="28" t="s">
        <v>14</v>
      </c>
      <c r="E159" s="29">
        <v>1</v>
      </c>
      <c r="F159" s="28" t="s">
        <v>201</v>
      </c>
      <c r="G159" s="28" t="s">
        <v>265</v>
      </c>
      <c r="H159" s="29"/>
      <c r="I159" s="31">
        <f>I160</f>
        <v>1000</v>
      </c>
      <c r="J159" s="31">
        <f>J160</f>
        <v>1000</v>
      </c>
    </row>
    <row r="160" spans="1:10" ht="30" customHeight="1" x14ac:dyDescent="0.25">
      <c r="A160" s="47" t="s">
        <v>218</v>
      </c>
      <c r="B160" s="42" t="s">
        <v>17</v>
      </c>
      <c r="C160" s="42" t="s">
        <v>68</v>
      </c>
      <c r="D160" s="28" t="s">
        <v>14</v>
      </c>
      <c r="E160" s="29">
        <v>1</v>
      </c>
      <c r="F160" s="28" t="s">
        <v>201</v>
      </c>
      <c r="G160" s="28" t="s">
        <v>265</v>
      </c>
      <c r="H160" s="29">
        <v>240</v>
      </c>
      <c r="I160" s="31">
        <f>'[2]Прил 5'!K152</f>
        <v>1000</v>
      </c>
      <c r="J160" s="31">
        <f>'[2]Прил 5'!L152</f>
        <v>1000</v>
      </c>
    </row>
    <row r="161" spans="1:10" ht="15" hidden="1" customHeight="1" x14ac:dyDescent="0.25">
      <c r="A161" s="47" t="s">
        <v>126</v>
      </c>
      <c r="B161" s="42" t="s">
        <v>17</v>
      </c>
      <c r="C161" s="42" t="s">
        <v>68</v>
      </c>
      <c r="D161" s="28" t="s">
        <v>14</v>
      </c>
      <c r="E161" s="29">
        <v>1</v>
      </c>
      <c r="F161" s="28" t="s">
        <v>201</v>
      </c>
      <c r="G161" s="28" t="s">
        <v>266</v>
      </c>
      <c r="H161" s="29"/>
      <c r="I161" s="31">
        <f>I162</f>
        <v>0</v>
      </c>
      <c r="J161" s="31">
        <f>J162</f>
        <v>0</v>
      </c>
    </row>
    <row r="162" spans="1:10" ht="12" hidden="1" customHeight="1" x14ac:dyDescent="0.25">
      <c r="A162" s="47" t="s">
        <v>218</v>
      </c>
      <c r="B162" s="42" t="s">
        <v>17</v>
      </c>
      <c r="C162" s="42" t="s">
        <v>68</v>
      </c>
      <c r="D162" s="28" t="s">
        <v>14</v>
      </c>
      <c r="E162" s="29">
        <v>1</v>
      </c>
      <c r="F162" s="28" t="s">
        <v>201</v>
      </c>
      <c r="G162" s="28" t="s">
        <v>266</v>
      </c>
      <c r="H162" s="29">
        <v>240</v>
      </c>
      <c r="I162" s="31"/>
      <c r="J162" s="31"/>
    </row>
    <row r="163" spans="1:10" ht="32.25" customHeight="1" x14ac:dyDescent="0.25">
      <c r="A163" s="47" t="s">
        <v>182</v>
      </c>
      <c r="B163" s="42" t="s">
        <v>17</v>
      </c>
      <c r="C163" s="42" t="s">
        <v>68</v>
      </c>
      <c r="D163" s="28" t="s">
        <v>14</v>
      </c>
      <c r="E163" s="29">
        <v>1</v>
      </c>
      <c r="F163" s="28" t="s">
        <v>201</v>
      </c>
      <c r="G163" s="28" t="s">
        <v>267</v>
      </c>
      <c r="H163" s="29"/>
      <c r="I163" s="31">
        <f>I164</f>
        <v>50</v>
      </c>
      <c r="J163" s="31">
        <f>J164</f>
        <v>50</v>
      </c>
    </row>
    <row r="164" spans="1:10" ht="28.5" customHeight="1" x14ac:dyDescent="0.25">
      <c r="A164" s="47" t="s">
        <v>218</v>
      </c>
      <c r="B164" s="42" t="s">
        <v>17</v>
      </c>
      <c r="C164" s="42" t="s">
        <v>68</v>
      </c>
      <c r="D164" s="28" t="s">
        <v>14</v>
      </c>
      <c r="E164" s="29">
        <v>1</v>
      </c>
      <c r="F164" s="28" t="s">
        <v>201</v>
      </c>
      <c r="G164" s="28" t="s">
        <v>267</v>
      </c>
      <c r="H164" s="29">
        <v>240</v>
      </c>
      <c r="I164" s="31">
        <f>'[2]Прил 5'!K156</f>
        <v>50</v>
      </c>
      <c r="J164" s="31">
        <f>'[2]Прил 5'!L156</f>
        <v>50</v>
      </c>
    </row>
    <row r="165" spans="1:10" ht="15" customHeight="1" x14ac:dyDescent="0.25">
      <c r="A165" s="47" t="s">
        <v>234</v>
      </c>
      <c r="B165" s="42" t="s">
        <v>17</v>
      </c>
      <c r="C165" s="42" t="s">
        <v>68</v>
      </c>
      <c r="D165" s="28" t="s">
        <v>14</v>
      </c>
      <c r="E165" s="29">
        <v>1</v>
      </c>
      <c r="F165" s="28" t="s">
        <v>201</v>
      </c>
      <c r="G165" s="28" t="s">
        <v>268</v>
      </c>
      <c r="H165" s="29"/>
      <c r="I165" s="31">
        <f>I166</f>
        <v>4000</v>
      </c>
      <c r="J165" s="31">
        <f>J166</f>
        <v>4000</v>
      </c>
    </row>
    <row r="166" spans="1:10" ht="37.5" customHeight="1" x14ac:dyDescent="0.25">
      <c r="A166" s="47" t="s">
        <v>218</v>
      </c>
      <c r="B166" s="42" t="s">
        <v>17</v>
      </c>
      <c r="C166" s="42" t="s">
        <v>68</v>
      </c>
      <c r="D166" s="28" t="s">
        <v>14</v>
      </c>
      <c r="E166" s="29">
        <v>1</v>
      </c>
      <c r="F166" s="28" t="s">
        <v>201</v>
      </c>
      <c r="G166" s="28" t="s">
        <v>268</v>
      </c>
      <c r="H166" s="29">
        <v>240</v>
      </c>
      <c r="I166" s="31">
        <f>'[2]Прил 5'!K158</f>
        <v>4000</v>
      </c>
      <c r="J166" s="31">
        <f>'[2]Прил 5'!L158</f>
        <v>4000</v>
      </c>
    </row>
    <row r="167" spans="1:10" ht="15" customHeight="1" x14ac:dyDescent="0.25">
      <c r="A167" s="47" t="s">
        <v>169</v>
      </c>
      <c r="B167" s="42" t="s">
        <v>17</v>
      </c>
      <c r="C167" s="42" t="s">
        <v>68</v>
      </c>
      <c r="D167" s="28" t="s">
        <v>14</v>
      </c>
      <c r="E167" s="29">
        <v>1</v>
      </c>
      <c r="F167" s="28" t="s">
        <v>201</v>
      </c>
      <c r="G167" s="42" t="s">
        <v>269</v>
      </c>
      <c r="H167" s="29"/>
      <c r="I167" s="31">
        <f>I168</f>
        <v>2000</v>
      </c>
      <c r="J167" s="31">
        <f>J168</f>
        <v>2000</v>
      </c>
    </row>
    <row r="168" spans="1:10" ht="32.25" customHeight="1" x14ac:dyDescent="0.25">
      <c r="A168" s="47" t="s">
        <v>218</v>
      </c>
      <c r="B168" s="42" t="s">
        <v>17</v>
      </c>
      <c r="C168" s="42" t="s">
        <v>68</v>
      </c>
      <c r="D168" s="28" t="s">
        <v>14</v>
      </c>
      <c r="E168" s="29">
        <v>1</v>
      </c>
      <c r="F168" s="28" t="s">
        <v>201</v>
      </c>
      <c r="G168" s="42" t="s">
        <v>269</v>
      </c>
      <c r="H168" s="29">
        <v>240</v>
      </c>
      <c r="I168" s="31">
        <f>'[2]Прил 5'!K160</f>
        <v>2000</v>
      </c>
      <c r="J168" s="31">
        <f>'[2]Прил 5'!L160</f>
        <v>2000</v>
      </c>
    </row>
    <row r="169" spans="1:10" ht="15" customHeight="1" x14ac:dyDescent="0.25">
      <c r="A169" s="32" t="s">
        <v>99</v>
      </c>
      <c r="B169" s="21" t="s">
        <v>17</v>
      </c>
      <c r="C169" s="21" t="s">
        <v>100</v>
      </c>
      <c r="D169" s="21"/>
      <c r="E169" s="21"/>
      <c r="F169" s="21"/>
      <c r="G169" s="53"/>
      <c r="H169" s="20" t="s">
        <v>9</v>
      </c>
      <c r="I169" s="22">
        <f t="shared" ref="I169:J171" si="9">I170</f>
        <v>25</v>
      </c>
      <c r="J169" s="22">
        <f t="shared" si="9"/>
        <v>25</v>
      </c>
    </row>
    <row r="170" spans="1:10" ht="28.5" customHeight="1" x14ac:dyDescent="0.25">
      <c r="A170" s="60" t="s">
        <v>196</v>
      </c>
      <c r="B170" s="24" t="s">
        <v>17</v>
      </c>
      <c r="C170" s="24" t="s">
        <v>100</v>
      </c>
      <c r="D170" s="24" t="s">
        <v>17</v>
      </c>
      <c r="E170" s="25"/>
      <c r="F170" s="24"/>
      <c r="G170" s="28"/>
      <c r="H170" s="25"/>
      <c r="I170" s="55">
        <f t="shared" si="9"/>
        <v>25</v>
      </c>
      <c r="J170" s="55">
        <f t="shared" si="9"/>
        <v>25</v>
      </c>
    </row>
    <row r="171" spans="1:10" ht="15" customHeight="1" x14ac:dyDescent="0.25">
      <c r="A171" s="47" t="s">
        <v>207</v>
      </c>
      <c r="B171" s="42" t="s">
        <v>17</v>
      </c>
      <c r="C171" s="42" t="s">
        <v>100</v>
      </c>
      <c r="D171" s="28" t="s">
        <v>17</v>
      </c>
      <c r="E171" s="29">
        <v>0</v>
      </c>
      <c r="F171" s="28" t="s">
        <v>201</v>
      </c>
      <c r="G171" s="42" t="s">
        <v>270</v>
      </c>
      <c r="H171" s="29"/>
      <c r="I171" s="31">
        <f t="shared" si="9"/>
        <v>25</v>
      </c>
      <c r="J171" s="31">
        <f t="shared" si="9"/>
        <v>25</v>
      </c>
    </row>
    <row r="172" spans="1:10" ht="32.25" customHeight="1" x14ac:dyDescent="0.25">
      <c r="A172" s="47" t="s">
        <v>235</v>
      </c>
      <c r="B172" s="42" t="s">
        <v>17</v>
      </c>
      <c r="C172" s="42" t="s">
        <v>100</v>
      </c>
      <c r="D172" s="28" t="s">
        <v>17</v>
      </c>
      <c r="E172" s="29">
        <v>0</v>
      </c>
      <c r="F172" s="28" t="s">
        <v>201</v>
      </c>
      <c r="G172" s="42" t="s">
        <v>270</v>
      </c>
      <c r="H172" s="29">
        <v>810</v>
      </c>
      <c r="I172" s="31">
        <f>'[2]Прил 5'!K164</f>
        <v>25</v>
      </c>
      <c r="J172" s="31">
        <f>'[2]Прил 5'!L164</f>
        <v>25</v>
      </c>
    </row>
    <row r="173" spans="1:10" ht="15" customHeight="1" x14ac:dyDescent="0.25">
      <c r="A173" s="20" t="s">
        <v>20</v>
      </c>
      <c r="B173" s="21" t="s">
        <v>18</v>
      </c>
      <c r="C173" s="20" t="s">
        <v>10</v>
      </c>
      <c r="D173" s="53"/>
      <c r="E173" s="54"/>
      <c r="F173" s="53"/>
      <c r="G173" s="53"/>
      <c r="H173" s="54"/>
      <c r="I173" s="33">
        <f>I174+I196+I204+I242</f>
        <v>44318.8</v>
      </c>
      <c r="J173" s="33">
        <f>J174+J196+J204+J242</f>
        <v>44747.5</v>
      </c>
    </row>
    <row r="174" spans="1:10" ht="17.25" customHeight="1" x14ac:dyDescent="0.25">
      <c r="A174" s="32" t="s">
        <v>21</v>
      </c>
      <c r="B174" s="21" t="s">
        <v>18</v>
      </c>
      <c r="C174" s="20" t="s">
        <v>13</v>
      </c>
      <c r="D174" s="53"/>
      <c r="E174" s="54"/>
      <c r="F174" s="53"/>
      <c r="G174" s="53"/>
      <c r="H174" s="54"/>
      <c r="I174" s="33">
        <f>I175+I192</f>
        <v>1067.2</v>
      </c>
      <c r="J174" s="33">
        <f>J175+J192</f>
        <v>1067.2</v>
      </c>
    </row>
    <row r="175" spans="1:10" ht="33" customHeight="1" x14ac:dyDescent="0.25">
      <c r="A175" s="60" t="s">
        <v>236</v>
      </c>
      <c r="B175" s="24" t="s">
        <v>18</v>
      </c>
      <c r="C175" s="24" t="s">
        <v>13</v>
      </c>
      <c r="D175" s="24" t="s">
        <v>18</v>
      </c>
      <c r="E175" s="25"/>
      <c r="F175" s="24"/>
      <c r="G175" s="28"/>
      <c r="H175" s="25"/>
      <c r="I175" s="55">
        <f>I176+I183+I186</f>
        <v>100</v>
      </c>
      <c r="J175" s="55">
        <f>J176+J183+J186</f>
        <v>100</v>
      </c>
    </row>
    <row r="176" spans="1:10" ht="17.25" customHeight="1" x14ac:dyDescent="0.25">
      <c r="A176" s="60" t="s">
        <v>129</v>
      </c>
      <c r="B176" s="36" t="s">
        <v>18</v>
      </c>
      <c r="C176" s="36" t="s">
        <v>13</v>
      </c>
      <c r="D176" s="24" t="s">
        <v>18</v>
      </c>
      <c r="E176" s="25">
        <v>1</v>
      </c>
      <c r="F176" s="24"/>
      <c r="G176" s="28"/>
      <c r="H176" s="25"/>
      <c r="I176" s="55">
        <f>I177+I179+I181</f>
        <v>100</v>
      </c>
      <c r="J176" s="55">
        <f>J177+J179+J181</f>
        <v>100</v>
      </c>
    </row>
    <row r="177" spans="1:10" ht="16.5" customHeight="1" x14ac:dyDescent="0.25">
      <c r="A177" s="47" t="s">
        <v>134</v>
      </c>
      <c r="B177" s="42" t="s">
        <v>18</v>
      </c>
      <c r="C177" s="42" t="s">
        <v>13</v>
      </c>
      <c r="D177" s="28" t="s">
        <v>18</v>
      </c>
      <c r="E177" s="29">
        <v>1</v>
      </c>
      <c r="F177" s="28" t="s">
        <v>201</v>
      </c>
      <c r="G177" s="42" t="s">
        <v>271</v>
      </c>
      <c r="H177" s="29"/>
      <c r="I177" s="31">
        <f>I178</f>
        <v>100</v>
      </c>
      <c r="J177" s="31">
        <f>J178</f>
        <v>100</v>
      </c>
    </row>
    <row r="178" spans="1:10" ht="31.5" customHeight="1" x14ac:dyDescent="0.25">
      <c r="A178" s="47" t="s">
        <v>218</v>
      </c>
      <c r="B178" s="42" t="s">
        <v>18</v>
      </c>
      <c r="C178" s="42" t="s">
        <v>13</v>
      </c>
      <c r="D178" s="28" t="s">
        <v>18</v>
      </c>
      <c r="E178" s="29">
        <v>1</v>
      </c>
      <c r="F178" s="28" t="s">
        <v>201</v>
      </c>
      <c r="G178" s="42" t="s">
        <v>271</v>
      </c>
      <c r="H178" s="29">
        <v>240</v>
      </c>
      <c r="I178" s="31">
        <f>'[2]Прил 5'!K170</f>
        <v>100</v>
      </c>
      <c r="J178" s="31">
        <f>'[2]Прил 5'!L170</f>
        <v>100</v>
      </c>
    </row>
    <row r="179" spans="1:10" ht="27.75" hidden="1" customHeight="1" x14ac:dyDescent="0.25">
      <c r="A179" s="47" t="s">
        <v>130</v>
      </c>
      <c r="B179" s="42" t="s">
        <v>18</v>
      </c>
      <c r="C179" s="42" t="s">
        <v>13</v>
      </c>
      <c r="D179" s="28" t="s">
        <v>18</v>
      </c>
      <c r="E179" s="29">
        <v>1</v>
      </c>
      <c r="F179" s="28"/>
      <c r="G179" s="42" t="s">
        <v>131</v>
      </c>
      <c r="H179" s="29"/>
      <c r="I179" s="31">
        <f>I180</f>
        <v>0</v>
      </c>
      <c r="J179" s="31">
        <f>J180</f>
        <v>0</v>
      </c>
    </row>
    <row r="180" spans="1:10" ht="15" hidden="1" customHeight="1" x14ac:dyDescent="0.25">
      <c r="A180" s="47" t="s">
        <v>218</v>
      </c>
      <c r="B180" s="42" t="s">
        <v>18</v>
      </c>
      <c r="C180" s="42" t="s">
        <v>13</v>
      </c>
      <c r="D180" s="28" t="s">
        <v>18</v>
      </c>
      <c r="E180" s="29">
        <v>1</v>
      </c>
      <c r="F180" s="28"/>
      <c r="G180" s="28" t="s">
        <v>131</v>
      </c>
      <c r="H180" s="29">
        <v>240</v>
      </c>
      <c r="I180" s="31">
        <f>200-200</f>
        <v>0</v>
      </c>
      <c r="J180" s="31">
        <f>200-200</f>
        <v>0</v>
      </c>
    </row>
    <row r="181" spans="1:10" ht="15" hidden="1" customHeight="1" x14ac:dyDescent="0.25">
      <c r="A181" s="47" t="s">
        <v>237</v>
      </c>
      <c r="B181" s="42" t="s">
        <v>18</v>
      </c>
      <c r="C181" s="42" t="s">
        <v>13</v>
      </c>
      <c r="D181" s="28" t="s">
        <v>18</v>
      </c>
      <c r="E181" s="29">
        <v>1</v>
      </c>
      <c r="F181" s="28" t="s">
        <v>201</v>
      </c>
      <c r="G181" s="28" t="s">
        <v>272</v>
      </c>
      <c r="H181" s="29"/>
      <c r="I181" s="31">
        <f>I182</f>
        <v>0</v>
      </c>
      <c r="J181" s="31">
        <f>J182</f>
        <v>0</v>
      </c>
    </row>
    <row r="182" spans="1:10" ht="15" hidden="1" customHeight="1" x14ac:dyDescent="0.25">
      <c r="A182" s="47" t="s">
        <v>218</v>
      </c>
      <c r="B182" s="42" t="s">
        <v>18</v>
      </c>
      <c r="C182" s="42" t="s">
        <v>13</v>
      </c>
      <c r="D182" s="28" t="s">
        <v>18</v>
      </c>
      <c r="E182" s="29">
        <v>1</v>
      </c>
      <c r="F182" s="28" t="s">
        <v>201</v>
      </c>
      <c r="G182" s="28" t="s">
        <v>272</v>
      </c>
      <c r="H182" s="29">
        <v>240</v>
      </c>
      <c r="I182" s="31"/>
      <c r="J182" s="31"/>
    </row>
    <row r="183" spans="1:10" ht="15" hidden="1" customHeight="1" x14ac:dyDescent="0.25">
      <c r="A183" s="60" t="s">
        <v>133</v>
      </c>
      <c r="B183" s="36" t="s">
        <v>18</v>
      </c>
      <c r="C183" s="36" t="s">
        <v>13</v>
      </c>
      <c r="D183" s="24" t="s">
        <v>18</v>
      </c>
      <c r="E183" s="25">
        <v>2</v>
      </c>
      <c r="F183" s="24"/>
      <c r="G183" s="28"/>
      <c r="H183" s="25"/>
      <c r="I183" s="55">
        <f>I184</f>
        <v>0</v>
      </c>
      <c r="J183" s="55">
        <f>J184</f>
        <v>0</v>
      </c>
    </row>
    <row r="184" spans="1:10" ht="15" hidden="1" customHeight="1" x14ac:dyDescent="0.25">
      <c r="A184" s="47" t="s">
        <v>134</v>
      </c>
      <c r="B184" s="42" t="s">
        <v>18</v>
      </c>
      <c r="C184" s="42" t="s">
        <v>13</v>
      </c>
      <c r="D184" s="28" t="s">
        <v>18</v>
      </c>
      <c r="E184" s="29">
        <v>2</v>
      </c>
      <c r="F184" s="28" t="s">
        <v>201</v>
      </c>
      <c r="G184" s="28" t="s">
        <v>271</v>
      </c>
      <c r="H184" s="29"/>
      <c r="I184" s="31">
        <f>I185</f>
        <v>0</v>
      </c>
      <c r="J184" s="31">
        <f>J185</f>
        <v>0</v>
      </c>
    </row>
    <row r="185" spans="1:10" ht="15" hidden="1" customHeight="1" x14ac:dyDescent="0.25">
      <c r="A185" s="47" t="s">
        <v>218</v>
      </c>
      <c r="B185" s="42" t="s">
        <v>18</v>
      </c>
      <c r="C185" s="42" t="s">
        <v>13</v>
      </c>
      <c r="D185" s="28" t="s">
        <v>18</v>
      </c>
      <c r="E185" s="29">
        <v>2</v>
      </c>
      <c r="F185" s="28" t="s">
        <v>201</v>
      </c>
      <c r="G185" s="28" t="s">
        <v>271</v>
      </c>
      <c r="H185" s="29">
        <v>240</v>
      </c>
      <c r="I185" s="31"/>
      <c r="J185" s="31"/>
    </row>
    <row r="186" spans="1:10" ht="15" hidden="1" customHeight="1" x14ac:dyDescent="0.25">
      <c r="A186" s="60" t="s">
        <v>132</v>
      </c>
      <c r="B186" s="36" t="s">
        <v>18</v>
      </c>
      <c r="C186" s="36" t="s">
        <v>13</v>
      </c>
      <c r="D186" s="24" t="s">
        <v>18</v>
      </c>
      <c r="E186" s="25">
        <v>4</v>
      </c>
      <c r="F186" s="24"/>
      <c r="G186" s="28"/>
      <c r="H186" s="25"/>
      <c r="I186" s="55">
        <f>I187</f>
        <v>0</v>
      </c>
      <c r="J186" s="55">
        <f>J187</f>
        <v>0</v>
      </c>
    </row>
    <row r="187" spans="1:10" ht="29.25" hidden="1" customHeight="1" x14ac:dyDescent="0.25">
      <c r="A187" s="47" t="s">
        <v>128</v>
      </c>
      <c r="B187" s="42" t="s">
        <v>18</v>
      </c>
      <c r="C187" s="42" t="s">
        <v>13</v>
      </c>
      <c r="D187" s="28" t="s">
        <v>18</v>
      </c>
      <c r="E187" s="29">
        <v>4</v>
      </c>
      <c r="F187" s="28" t="s">
        <v>201</v>
      </c>
      <c r="G187" s="28" t="s">
        <v>426</v>
      </c>
      <c r="H187" s="29"/>
      <c r="I187" s="31">
        <f>I188</f>
        <v>0</v>
      </c>
      <c r="J187" s="31">
        <f>J188</f>
        <v>0</v>
      </c>
    </row>
    <row r="188" spans="1:10" ht="15" hidden="1" customHeight="1" x14ac:dyDescent="0.25">
      <c r="A188" s="47" t="s">
        <v>218</v>
      </c>
      <c r="B188" s="42" t="s">
        <v>18</v>
      </c>
      <c r="C188" s="42" t="s">
        <v>13</v>
      </c>
      <c r="D188" s="28" t="s">
        <v>18</v>
      </c>
      <c r="E188" s="29">
        <v>4</v>
      </c>
      <c r="F188" s="28" t="s">
        <v>201</v>
      </c>
      <c r="G188" s="28" t="s">
        <v>426</v>
      </c>
      <c r="H188" s="29">
        <v>240</v>
      </c>
      <c r="I188" s="31"/>
      <c r="J188" s="31"/>
    </row>
    <row r="189" spans="1:10" ht="15" hidden="1" customHeight="1" x14ac:dyDescent="0.25">
      <c r="A189" s="60" t="s">
        <v>353</v>
      </c>
      <c r="B189" s="36" t="s">
        <v>18</v>
      </c>
      <c r="C189" s="36" t="s">
        <v>13</v>
      </c>
      <c r="D189" s="24" t="s">
        <v>18</v>
      </c>
      <c r="E189" s="25">
        <v>5</v>
      </c>
      <c r="F189" s="24"/>
      <c r="G189" s="28"/>
      <c r="H189" s="25"/>
      <c r="I189" s="55">
        <f>I190</f>
        <v>0</v>
      </c>
      <c r="J189" s="55">
        <f>J190</f>
        <v>0</v>
      </c>
    </row>
    <row r="190" spans="1:10" ht="39" hidden="1" customHeight="1" x14ac:dyDescent="0.25">
      <c r="A190" s="47" t="s">
        <v>134</v>
      </c>
      <c r="B190" s="42" t="s">
        <v>18</v>
      </c>
      <c r="C190" s="42" t="s">
        <v>13</v>
      </c>
      <c r="D190" s="28" t="s">
        <v>18</v>
      </c>
      <c r="E190" s="29">
        <v>5</v>
      </c>
      <c r="F190" s="28" t="s">
        <v>201</v>
      </c>
      <c r="G190" s="28" t="s">
        <v>271</v>
      </c>
      <c r="H190" s="29"/>
      <c r="I190" s="31">
        <f>I191</f>
        <v>0</v>
      </c>
      <c r="J190" s="31">
        <f>J191</f>
        <v>0</v>
      </c>
    </row>
    <row r="191" spans="1:10" ht="15" hidden="1" customHeight="1" x14ac:dyDescent="0.25">
      <c r="A191" s="47" t="s">
        <v>218</v>
      </c>
      <c r="B191" s="42" t="s">
        <v>18</v>
      </c>
      <c r="C191" s="42" t="s">
        <v>13</v>
      </c>
      <c r="D191" s="28" t="s">
        <v>18</v>
      </c>
      <c r="E191" s="29">
        <v>5</v>
      </c>
      <c r="F191" s="28" t="s">
        <v>201</v>
      </c>
      <c r="G191" s="28" t="s">
        <v>271</v>
      </c>
      <c r="H191" s="29">
        <v>240</v>
      </c>
      <c r="I191" s="31"/>
      <c r="J191" s="31"/>
    </row>
    <row r="192" spans="1:10" ht="15" customHeight="1" x14ac:dyDescent="0.25">
      <c r="A192" s="46" t="s">
        <v>118</v>
      </c>
      <c r="B192" s="21" t="s">
        <v>18</v>
      </c>
      <c r="C192" s="20" t="s">
        <v>13</v>
      </c>
      <c r="D192" s="21" t="s">
        <v>102</v>
      </c>
      <c r="E192" s="54"/>
      <c r="F192" s="53"/>
      <c r="G192" s="53"/>
      <c r="H192" s="54"/>
      <c r="I192" s="33">
        <f t="shared" ref="I192:J194" si="10">I193</f>
        <v>967.2</v>
      </c>
      <c r="J192" s="33">
        <f t="shared" si="10"/>
        <v>967.2</v>
      </c>
    </row>
    <row r="193" spans="1:10" ht="15" customHeight="1" x14ac:dyDescent="0.25">
      <c r="A193" s="47" t="s">
        <v>119</v>
      </c>
      <c r="B193" s="28" t="s">
        <v>18</v>
      </c>
      <c r="C193" s="29" t="s">
        <v>13</v>
      </c>
      <c r="D193" s="28" t="s">
        <v>102</v>
      </c>
      <c r="E193" s="29">
        <v>9</v>
      </c>
      <c r="F193" s="28"/>
      <c r="G193" s="28"/>
      <c r="H193" s="29"/>
      <c r="I193" s="31">
        <f t="shared" si="10"/>
        <v>967.2</v>
      </c>
      <c r="J193" s="31">
        <f t="shared" si="10"/>
        <v>967.2</v>
      </c>
    </row>
    <row r="194" spans="1:10" ht="34.5" customHeight="1" x14ac:dyDescent="0.25">
      <c r="A194" s="47" t="s">
        <v>200</v>
      </c>
      <c r="B194" s="28" t="s">
        <v>18</v>
      </c>
      <c r="C194" s="29" t="s">
        <v>13</v>
      </c>
      <c r="D194" s="28" t="s">
        <v>102</v>
      </c>
      <c r="E194" s="29">
        <v>9</v>
      </c>
      <c r="F194" s="28" t="s">
        <v>201</v>
      </c>
      <c r="G194" s="28" t="s">
        <v>273</v>
      </c>
      <c r="H194" s="29"/>
      <c r="I194" s="31">
        <f t="shared" si="10"/>
        <v>967.2</v>
      </c>
      <c r="J194" s="31">
        <f t="shared" si="10"/>
        <v>967.2</v>
      </c>
    </row>
    <row r="195" spans="1:10" ht="27.75" customHeight="1" x14ac:dyDescent="0.25">
      <c r="A195" s="47" t="s">
        <v>218</v>
      </c>
      <c r="B195" s="28" t="s">
        <v>18</v>
      </c>
      <c r="C195" s="29" t="s">
        <v>13</v>
      </c>
      <c r="D195" s="28" t="s">
        <v>102</v>
      </c>
      <c r="E195" s="29">
        <v>9</v>
      </c>
      <c r="F195" s="28" t="s">
        <v>201</v>
      </c>
      <c r="G195" s="28" t="s">
        <v>273</v>
      </c>
      <c r="H195" s="29">
        <v>240</v>
      </c>
      <c r="I195" s="31">
        <f>'[2]Прил 5'!K187</f>
        <v>967.2</v>
      </c>
      <c r="J195" s="31">
        <f>'[2]Прил 5'!L187</f>
        <v>967.2</v>
      </c>
    </row>
    <row r="196" spans="1:10" ht="15" customHeight="1" x14ac:dyDescent="0.25">
      <c r="A196" s="32" t="s">
        <v>84</v>
      </c>
      <c r="B196" s="21" t="s">
        <v>18</v>
      </c>
      <c r="C196" s="21" t="s">
        <v>15</v>
      </c>
      <c r="D196" s="53"/>
      <c r="E196" s="54"/>
      <c r="F196" s="53"/>
      <c r="G196" s="53"/>
      <c r="H196" s="212"/>
      <c r="I196" s="33">
        <f>I197</f>
        <v>300</v>
      </c>
      <c r="J196" s="33">
        <f>J197</f>
        <v>300</v>
      </c>
    </row>
    <row r="197" spans="1:10" ht="39.75" customHeight="1" x14ac:dyDescent="0.25">
      <c r="A197" s="60" t="s">
        <v>236</v>
      </c>
      <c r="B197" s="24" t="s">
        <v>18</v>
      </c>
      <c r="C197" s="24" t="s">
        <v>15</v>
      </c>
      <c r="D197" s="24" t="s">
        <v>18</v>
      </c>
      <c r="E197" s="25"/>
      <c r="F197" s="24"/>
      <c r="G197" s="28"/>
      <c r="H197" s="213"/>
      <c r="I197" s="55">
        <f>I198+I201</f>
        <v>300</v>
      </c>
      <c r="J197" s="55">
        <f>J198+J201</f>
        <v>300</v>
      </c>
    </row>
    <row r="198" spans="1:10" ht="15" customHeight="1" x14ac:dyDescent="0.25">
      <c r="A198" s="34" t="s">
        <v>197</v>
      </c>
      <c r="B198" s="36" t="s">
        <v>18</v>
      </c>
      <c r="C198" s="36" t="s">
        <v>15</v>
      </c>
      <c r="D198" s="36" t="s">
        <v>18</v>
      </c>
      <c r="E198" s="35">
        <v>3</v>
      </c>
      <c r="F198" s="36"/>
      <c r="G198" s="42"/>
      <c r="H198" s="138"/>
      <c r="I198" s="55">
        <f>I199</f>
        <v>300</v>
      </c>
      <c r="J198" s="55">
        <f>J199</f>
        <v>300</v>
      </c>
    </row>
    <row r="199" spans="1:10" ht="15" customHeight="1" x14ac:dyDescent="0.25">
      <c r="A199" s="48" t="s">
        <v>128</v>
      </c>
      <c r="B199" s="42" t="s">
        <v>18</v>
      </c>
      <c r="C199" s="42" t="s">
        <v>15</v>
      </c>
      <c r="D199" s="42" t="s">
        <v>18</v>
      </c>
      <c r="E199" s="41">
        <v>3</v>
      </c>
      <c r="F199" s="42" t="s">
        <v>201</v>
      </c>
      <c r="G199" s="128">
        <v>29550</v>
      </c>
      <c r="H199" s="128"/>
      <c r="I199" s="43">
        <f>I200</f>
        <v>300</v>
      </c>
      <c r="J199" s="43">
        <f>J200</f>
        <v>300</v>
      </c>
    </row>
    <row r="200" spans="1:10" ht="32.25" customHeight="1" x14ac:dyDescent="0.25">
      <c r="A200" s="47" t="s">
        <v>218</v>
      </c>
      <c r="B200" s="42" t="s">
        <v>18</v>
      </c>
      <c r="C200" s="42" t="s">
        <v>15</v>
      </c>
      <c r="D200" s="42" t="s">
        <v>18</v>
      </c>
      <c r="E200" s="41">
        <v>3</v>
      </c>
      <c r="F200" s="42" t="s">
        <v>201</v>
      </c>
      <c r="G200" s="128">
        <v>29550</v>
      </c>
      <c r="H200" s="128">
        <v>240</v>
      </c>
      <c r="I200" s="31">
        <f>'[2]Прил 5'!K192</f>
        <v>300</v>
      </c>
      <c r="J200" s="31">
        <f>'[2]Прил 5'!L192</f>
        <v>300</v>
      </c>
    </row>
    <row r="201" spans="1:10" s="13" customFormat="1" ht="12" hidden="1" customHeight="1" x14ac:dyDescent="0.2">
      <c r="A201" s="60" t="s">
        <v>353</v>
      </c>
      <c r="B201" s="36" t="s">
        <v>18</v>
      </c>
      <c r="C201" s="36" t="s">
        <v>15</v>
      </c>
      <c r="D201" s="36" t="s">
        <v>18</v>
      </c>
      <c r="E201" s="35"/>
      <c r="F201" s="36"/>
      <c r="G201" s="138"/>
      <c r="H201" s="138"/>
      <c r="I201" s="55">
        <f>I202</f>
        <v>0</v>
      </c>
      <c r="J201" s="55">
        <f>J202</f>
        <v>0</v>
      </c>
    </row>
    <row r="202" spans="1:10" s="13" customFormat="1" ht="15" hidden="1" customHeight="1" x14ac:dyDescent="0.25">
      <c r="A202" s="48" t="s">
        <v>128</v>
      </c>
      <c r="B202" s="42" t="s">
        <v>18</v>
      </c>
      <c r="C202" s="42" t="s">
        <v>15</v>
      </c>
      <c r="D202" s="42" t="s">
        <v>18</v>
      </c>
      <c r="E202" s="41">
        <v>5</v>
      </c>
      <c r="F202" s="42" t="s">
        <v>201</v>
      </c>
      <c r="G202" s="128">
        <v>29550</v>
      </c>
      <c r="H202" s="128"/>
      <c r="I202" s="31">
        <f>I203</f>
        <v>0</v>
      </c>
      <c r="J202" s="31">
        <f>J203</f>
        <v>0</v>
      </c>
    </row>
    <row r="203" spans="1:10" s="13" customFormat="1" ht="15" hidden="1" customHeight="1" x14ac:dyDescent="0.25">
      <c r="A203" s="47" t="s">
        <v>218</v>
      </c>
      <c r="B203" s="42" t="s">
        <v>18</v>
      </c>
      <c r="C203" s="42" t="s">
        <v>15</v>
      </c>
      <c r="D203" s="42" t="s">
        <v>18</v>
      </c>
      <c r="E203" s="41">
        <v>5</v>
      </c>
      <c r="F203" s="42" t="s">
        <v>201</v>
      </c>
      <c r="G203" s="128">
        <v>29550</v>
      </c>
      <c r="H203" s="128">
        <v>240</v>
      </c>
      <c r="I203" s="31"/>
      <c r="J203" s="31"/>
    </row>
    <row r="204" spans="1:10" s="13" customFormat="1" ht="15" customHeight="1" x14ac:dyDescent="0.25">
      <c r="A204" s="32" t="s">
        <v>3</v>
      </c>
      <c r="B204" s="21" t="s">
        <v>18</v>
      </c>
      <c r="C204" s="20" t="s">
        <v>14</v>
      </c>
      <c r="D204" s="21" t="s">
        <v>11</v>
      </c>
      <c r="E204" s="20"/>
      <c r="F204" s="21"/>
      <c r="G204" s="53"/>
      <c r="H204" s="20"/>
      <c r="I204" s="22">
        <f>I205+I236</f>
        <v>26165</v>
      </c>
      <c r="J204" s="22">
        <f>J205+J236</f>
        <v>26593.7</v>
      </c>
    </row>
    <row r="205" spans="1:10" s="13" customFormat="1" ht="33.75" customHeight="1" x14ac:dyDescent="0.25">
      <c r="A205" s="23" t="s">
        <v>127</v>
      </c>
      <c r="B205" s="24" t="s">
        <v>18</v>
      </c>
      <c r="C205" s="24" t="s">
        <v>14</v>
      </c>
      <c r="D205" s="24" t="s">
        <v>14</v>
      </c>
      <c r="E205" s="25"/>
      <c r="F205" s="24"/>
      <c r="G205" s="28"/>
      <c r="H205" s="25"/>
      <c r="I205" s="55">
        <f>I206+I211</f>
        <v>26165</v>
      </c>
      <c r="J205" s="55">
        <f>J206+J211</f>
        <v>26593.7</v>
      </c>
    </row>
    <row r="206" spans="1:10" s="13" customFormat="1" ht="34.5" customHeight="1" x14ac:dyDescent="0.25">
      <c r="A206" s="60" t="s">
        <v>136</v>
      </c>
      <c r="B206" s="36" t="s">
        <v>18</v>
      </c>
      <c r="C206" s="36" t="s">
        <v>14</v>
      </c>
      <c r="D206" s="24" t="s">
        <v>14</v>
      </c>
      <c r="E206" s="25">
        <v>2</v>
      </c>
      <c r="F206" s="24"/>
      <c r="G206" s="28"/>
      <c r="H206" s="25"/>
      <c r="I206" s="55">
        <f>I207+I209</f>
        <v>8665</v>
      </c>
      <c r="J206" s="55">
        <f>J207+J209</f>
        <v>9093.7000000000007</v>
      </c>
    </row>
    <row r="207" spans="1:10" s="13" customFormat="1" ht="15" customHeight="1" x14ac:dyDescent="0.25">
      <c r="A207" s="47" t="s">
        <v>137</v>
      </c>
      <c r="B207" s="42" t="s">
        <v>18</v>
      </c>
      <c r="C207" s="42" t="s">
        <v>14</v>
      </c>
      <c r="D207" s="28" t="s">
        <v>14</v>
      </c>
      <c r="E207" s="29">
        <v>2</v>
      </c>
      <c r="F207" s="28" t="s">
        <v>201</v>
      </c>
      <c r="G207" s="28" t="s">
        <v>274</v>
      </c>
      <c r="H207" s="29"/>
      <c r="I207" s="31">
        <f>I208</f>
        <v>5165</v>
      </c>
      <c r="J207" s="31">
        <f>J208</f>
        <v>5593.7</v>
      </c>
    </row>
    <row r="208" spans="1:10" s="13" customFormat="1" ht="28.5" customHeight="1" x14ac:dyDescent="0.25">
      <c r="A208" s="47" t="s">
        <v>218</v>
      </c>
      <c r="B208" s="42" t="s">
        <v>18</v>
      </c>
      <c r="C208" s="42" t="s">
        <v>14</v>
      </c>
      <c r="D208" s="28" t="s">
        <v>14</v>
      </c>
      <c r="E208" s="29">
        <v>2</v>
      </c>
      <c r="F208" s="28" t="s">
        <v>201</v>
      </c>
      <c r="G208" s="28" t="s">
        <v>274</v>
      </c>
      <c r="H208" s="29">
        <v>240</v>
      </c>
      <c r="I208" s="31">
        <f>'[2]Прил 5'!K200</f>
        <v>5165</v>
      </c>
      <c r="J208" s="31">
        <f>'[2]Прил 5'!L200</f>
        <v>5593.7</v>
      </c>
    </row>
    <row r="209" spans="1:10" s="13" customFormat="1" ht="15" customHeight="1" x14ac:dyDescent="0.25">
      <c r="A209" s="47" t="s">
        <v>140</v>
      </c>
      <c r="B209" s="42" t="s">
        <v>18</v>
      </c>
      <c r="C209" s="42" t="s">
        <v>14</v>
      </c>
      <c r="D209" s="28" t="s">
        <v>14</v>
      </c>
      <c r="E209" s="29">
        <v>2</v>
      </c>
      <c r="F209" s="28" t="s">
        <v>201</v>
      </c>
      <c r="G209" s="28" t="s">
        <v>275</v>
      </c>
      <c r="H209" s="29"/>
      <c r="I209" s="31">
        <f>I210</f>
        <v>3500</v>
      </c>
      <c r="J209" s="31">
        <f>J210</f>
        <v>3500</v>
      </c>
    </row>
    <row r="210" spans="1:10" s="13" customFormat="1" ht="30" customHeight="1" x14ac:dyDescent="0.25">
      <c r="A210" s="47" t="s">
        <v>218</v>
      </c>
      <c r="B210" s="42" t="s">
        <v>18</v>
      </c>
      <c r="C210" s="42" t="s">
        <v>14</v>
      </c>
      <c r="D210" s="28" t="s">
        <v>14</v>
      </c>
      <c r="E210" s="29">
        <v>2</v>
      </c>
      <c r="F210" s="28" t="s">
        <v>201</v>
      </c>
      <c r="G210" s="28" t="s">
        <v>275</v>
      </c>
      <c r="H210" s="29">
        <v>240</v>
      </c>
      <c r="I210" s="31">
        <f>'[2]Прил 5'!K202</f>
        <v>3500</v>
      </c>
      <c r="J210" s="31">
        <f>'[2]Прил 5'!L202</f>
        <v>3500</v>
      </c>
    </row>
    <row r="211" spans="1:10" ht="38.25" customHeight="1" x14ac:dyDescent="0.25">
      <c r="A211" s="60" t="s">
        <v>138</v>
      </c>
      <c r="B211" s="36" t="s">
        <v>18</v>
      </c>
      <c r="C211" s="36" t="s">
        <v>14</v>
      </c>
      <c r="D211" s="24" t="s">
        <v>14</v>
      </c>
      <c r="E211" s="25">
        <v>3</v>
      </c>
      <c r="F211" s="24"/>
      <c r="G211" s="28"/>
      <c r="H211" s="25"/>
      <c r="I211" s="55">
        <f>I212+I214+I216+I218+I220+I222+I224+I226+I228+I230+I232+I234</f>
        <v>17500</v>
      </c>
      <c r="J211" s="55">
        <f>J212+J214+J216+J218+J220+J222+J224+J226+J228+J230+J232+J234</f>
        <v>17500</v>
      </c>
    </row>
    <row r="212" spans="1:10" ht="15" hidden="1" customHeight="1" x14ac:dyDescent="0.25">
      <c r="A212" s="47" t="s">
        <v>126</v>
      </c>
      <c r="B212" s="42" t="s">
        <v>18</v>
      </c>
      <c r="C212" s="42" t="s">
        <v>14</v>
      </c>
      <c r="D212" s="28" t="s">
        <v>14</v>
      </c>
      <c r="E212" s="29">
        <v>3</v>
      </c>
      <c r="F212" s="28" t="s">
        <v>201</v>
      </c>
      <c r="G212" s="28" t="s">
        <v>266</v>
      </c>
      <c r="H212" s="29"/>
      <c r="I212" s="31">
        <f>I213</f>
        <v>0</v>
      </c>
      <c r="J212" s="31">
        <f>J213</f>
        <v>0</v>
      </c>
    </row>
    <row r="213" spans="1:10" ht="15" hidden="1" customHeight="1" x14ac:dyDescent="0.25">
      <c r="A213" s="47" t="s">
        <v>218</v>
      </c>
      <c r="B213" s="42" t="s">
        <v>18</v>
      </c>
      <c r="C213" s="42" t="s">
        <v>14</v>
      </c>
      <c r="D213" s="28" t="s">
        <v>14</v>
      </c>
      <c r="E213" s="29">
        <v>3</v>
      </c>
      <c r="F213" s="28" t="s">
        <v>201</v>
      </c>
      <c r="G213" s="28" t="s">
        <v>266</v>
      </c>
      <c r="H213" s="29">
        <v>240</v>
      </c>
      <c r="I213" s="31"/>
      <c r="J213" s="31"/>
    </row>
    <row r="214" spans="1:10" ht="15" customHeight="1" x14ac:dyDescent="0.25">
      <c r="A214" s="47" t="s">
        <v>139</v>
      </c>
      <c r="B214" s="42" t="s">
        <v>18</v>
      </c>
      <c r="C214" s="42" t="s">
        <v>14</v>
      </c>
      <c r="D214" s="28" t="s">
        <v>14</v>
      </c>
      <c r="E214" s="29">
        <v>3</v>
      </c>
      <c r="F214" s="28" t="s">
        <v>201</v>
      </c>
      <c r="G214" s="28" t="s">
        <v>276</v>
      </c>
      <c r="H214" s="29"/>
      <c r="I214" s="31">
        <f>I215</f>
        <v>3000</v>
      </c>
      <c r="J214" s="31">
        <f>J215</f>
        <v>3000</v>
      </c>
    </row>
    <row r="215" spans="1:10" ht="33" customHeight="1" x14ac:dyDescent="0.25">
      <c r="A215" s="47" t="s">
        <v>218</v>
      </c>
      <c r="B215" s="42" t="s">
        <v>18</v>
      </c>
      <c r="C215" s="42" t="s">
        <v>14</v>
      </c>
      <c r="D215" s="28" t="s">
        <v>14</v>
      </c>
      <c r="E215" s="29">
        <v>3</v>
      </c>
      <c r="F215" s="28" t="s">
        <v>201</v>
      </c>
      <c r="G215" s="28" t="s">
        <v>276</v>
      </c>
      <c r="H215" s="29">
        <v>240</v>
      </c>
      <c r="I215" s="31">
        <f>'[2]Прил 5'!K207</f>
        <v>3000</v>
      </c>
      <c r="J215" s="31">
        <f>'[2]Прил 5'!L207</f>
        <v>3000</v>
      </c>
    </row>
    <row r="216" spans="1:10" ht="15" customHeight="1" x14ac:dyDescent="0.25">
      <c r="A216" s="47" t="s">
        <v>141</v>
      </c>
      <c r="B216" s="42" t="s">
        <v>18</v>
      </c>
      <c r="C216" s="42" t="s">
        <v>14</v>
      </c>
      <c r="D216" s="28" t="s">
        <v>14</v>
      </c>
      <c r="E216" s="29">
        <v>3</v>
      </c>
      <c r="F216" s="28" t="s">
        <v>201</v>
      </c>
      <c r="G216" s="41">
        <v>29220</v>
      </c>
      <c r="H216" s="29"/>
      <c r="I216" s="31">
        <f>I217</f>
        <v>2500</v>
      </c>
      <c r="J216" s="31">
        <f>J217</f>
        <v>2500</v>
      </c>
    </row>
    <row r="217" spans="1:10" ht="33" customHeight="1" x14ac:dyDescent="0.25">
      <c r="A217" s="47" t="s">
        <v>218</v>
      </c>
      <c r="B217" s="42" t="s">
        <v>18</v>
      </c>
      <c r="C217" s="42" t="s">
        <v>14</v>
      </c>
      <c r="D217" s="28" t="s">
        <v>14</v>
      </c>
      <c r="E217" s="29">
        <v>3</v>
      </c>
      <c r="F217" s="28" t="s">
        <v>201</v>
      </c>
      <c r="G217" s="29">
        <v>29220</v>
      </c>
      <c r="H217" s="29">
        <v>240</v>
      </c>
      <c r="I217" s="31">
        <f>'[2]Прил 5'!K209</f>
        <v>2500</v>
      </c>
      <c r="J217" s="31">
        <f>'[2]Прил 5'!L209</f>
        <v>2500</v>
      </c>
    </row>
    <row r="218" spans="1:10" ht="15" customHeight="1" x14ac:dyDescent="0.25">
      <c r="A218" s="47" t="s">
        <v>144</v>
      </c>
      <c r="B218" s="42" t="s">
        <v>18</v>
      </c>
      <c r="C218" s="42" t="s">
        <v>14</v>
      </c>
      <c r="D218" s="28" t="s">
        <v>14</v>
      </c>
      <c r="E218" s="29">
        <v>3</v>
      </c>
      <c r="F218" s="28" t="s">
        <v>201</v>
      </c>
      <c r="G218" s="28" t="s">
        <v>277</v>
      </c>
      <c r="H218" s="29"/>
      <c r="I218" s="31">
        <f>I219</f>
        <v>10000</v>
      </c>
      <c r="J218" s="31">
        <f>J219</f>
        <v>10000</v>
      </c>
    </row>
    <row r="219" spans="1:10" ht="33.75" customHeight="1" x14ac:dyDescent="0.25">
      <c r="A219" s="47" t="s">
        <v>218</v>
      </c>
      <c r="B219" s="42" t="s">
        <v>18</v>
      </c>
      <c r="C219" s="42" t="s">
        <v>14</v>
      </c>
      <c r="D219" s="28" t="s">
        <v>14</v>
      </c>
      <c r="E219" s="29">
        <v>3</v>
      </c>
      <c r="F219" s="28" t="s">
        <v>201</v>
      </c>
      <c r="G219" s="28" t="s">
        <v>277</v>
      </c>
      <c r="H219" s="29">
        <v>240</v>
      </c>
      <c r="I219" s="31">
        <f>'[2]Прил 5'!K211</f>
        <v>10000</v>
      </c>
      <c r="J219" s="31">
        <f>'[2]Прил 5'!L211</f>
        <v>10000</v>
      </c>
    </row>
    <row r="220" spans="1:10" ht="15" hidden="1" customHeight="1" x14ac:dyDescent="0.25">
      <c r="A220" s="47" t="s">
        <v>142</v>
      </c>
      <c r="B220" s="42" t="s">
        <v>18</v>
      </c>
      <c r="C220" s="42" t="s">
        <v>14</v>
      </c>
      <c r="D220" s="28" t="s">
        <v>14</v>
      </c>
      <c r="E220" s="29">
        <v>3</v>
      </c>
      <c r="F220" s="28" t="s">
        <v>201</v>
      </c>
      <c r="G220" s="29">
        <v>29470</v>
      </c>
      <c r="H220" s="29"/>
      <c r="I220" s="31">
        <f>I221</f>
        <v>0</v>
      </c>
      <c r="J220" s="31">
        <f>J221</f>
        <v>0</v>
      </c>
    </row>
    <row r="221" spans="1:10" ht="15" hidden="1" customHeight="1" x14ac:dyDescent="0.25">
      <c r="A221" s="47" t="s">
        <v>218</v>
      </c>
      <c r="B221" s="42" t="s">
        <v>18</v>
      </c>
      <c r="C221" s="42" t="s">
        <v>14</v>
      </c>
      <c r="D221" s="28" t="s">
        <v>14</v>
      </c>
      <c r="E221" s="29">
        <v>3</v>
      </c>
      <c r="F221" s="28" t="s">
        <v>201</v>
      </c>
      <c r="G221" s="29">
        <v>29470</v>
      </c>
      <c r="H221" s="29">
        <v>240</v>
      </c>
      <c r="I221" s="31">
        <f>500-500</f>
        <v>0</v>
      </c>
      <c r="J221" s="31">
        <f>500-500</f>
        <v>0</v>
      </c>
    </row>
    <row r="222" spans="1:10" ht="15" customHeight="1" x14ac:dyDescent="0.25">
      <c r="A222" s="47" t="s">
        <v>143</v>
      </c>
      <c r="B222" s="42" t="s">
        <v>18</v>
      </c>
      <c r="C222" s="42" t="s">
        <v>14</v>
      </c>
      <c r="D222" s="28" t="s">
        <v>14</v>
      </c>
      <c r="E222" s="29">
        <v>3</v>
      </c>
      <c r="F222" s="28" t="s">
        <v>201</v>
      </c>
      <c r="G222" s="29">
        <v>29490</v>
      </c>
      <c r="H222" s="29"/>
      <c r="I222" s="31">
        <f>I223</f>
        <v>500</v>
      </c>
      <c r="J222" s="31">
        <f>J223</f>
        <v>500</v>
      </c>
    </row>
    <row r="223" spans="1:10" ht="30" customHeight="1" x14ac:dyDescent="0.25">
      <c r="A223" s="47" t="s">
        <v>218</v>
      </c>
      <c r="B223" s="42" t="s">
        <v>18</v>
      </c>
      <c r="C223" s="42" t="s">
        <v>14</v>
      </c>
      <c r="D223" s="28" t="s">
        <v>14</v>
      </c>
      <c r="E223" s="29">
        <v>3</v>
      </c>
      <c r="F223" s="28" t="s">
        <v>201</v>
      </c>
      <c r="G223" s="29">
        <v>29490</v>
      </c>
      <c r="H223" s="29">
        <v>240</v>
      </c>
      <c r="I223" s="31">
        <f>'[2]Прил 5'!K215</f>
        <v>500</v>
      </c>
      <c r="J223" s="31">
        <f>'[2]Прил 5'!L215</f>
        <v>500</v>
      </c>
    </row>
    <row r="224" spans="1:10" ht="15" customHeight="1" x14ac:dyDescent="0.25">
      <c r="A224" s="47" t="s">
        <v>170</v>
      </c>
      <c r="B224" s="42" t="s">
        <v>18</v>
      </c>
      <c r="C224" s="42" t="s">
        <v>14</v>
      </c>
      <c r="D224" s="28" t="s">
        <v>14</v>
      </c>
      <c r="E224" s="29">
        <v>3</v>
      </c>
      <c r="F224" s="28" t="s">
        <v>201</v>
      </c>
      <c r="G224" s="42" t="s">
        <v>310</v>
      </c>
      <c r="H224" s="29"/>
      <c r="I224" s="31">
        <f>I225</f>
        <v>500</v>
      </c>
      <c r="J224" s="31">
        <f>J225</f>
        <v>500</v>
      </c>
    </row>
    <row r="225" spans="1:10" ht="30" x14ac:dyDescent="0.25">
      <c r="A225" s="47" t="s">
        <v>218</v>
      </c>
      <c r="B225" s="42" t="s">
        <v>18</v>
      </c>
      <c r="C225" s="42" t="s">
        <v>14</v>
      </c>
      <c r="D225" s="28" t="s">
        <v>14</v>
      </c>
      <c r="E225" s="29">
        <v>3</v>
      </c>
      <c r="F225" s="28" t="s">
        <v>201</v>
      </c>
      <c r="G225" s="42" t="s">
        <v>310</v>
      </c>
      <c r="H225" s="29">
        <v>240</v>
      </c>
      <c r="I225" s="31">
        <f>'[2]Прил 5'!K217</f>
        <v>500</v>
      </c>
      <c r="J225" s="31">
        <f>'[2]Прил 5'!L217</f>
        <v>500</v>
      </c>
    </row>
    <row r="226" spans="1:10" ht="15" customHeight="1" x14ac:dyDescent="0.25">
      <c r="A226" s="47" t="s">
        <v>171</v>
      </c>
      <c r="B226" s="42" t="s">
        <v>18</v>
      </c>
      <c r="C226" s="42" t="s">
        <v>14</v>
      </c>
      <c r="D226" s="28" t="s">
        <v>14</v>
      </c>
      <c r="E226" s="29">
        <v>3</v>
      </c>
      <c r="F226" s="28" t="s">
        <v>201</v>
      </c>
      <c r="G226" s="42" t="s">
        <v>278</v>
      </c>
      <c r="H226" s="29"/>
      <c r="I226" s="31">
        <f>I227</f>
        <v>500</v>
      </c>
      <c r="J226" s="31">
        <f>J227</f>
        <v>500</v>
      </c>
    </row>
    <row r="227" spans="1:10" ht="31.5" customHeight="1" x14ac:dyDescent="0.25">
      <c r="A227" s="47" t="s">
        <v>218</v>
      </c>
      <c r="B227" s="42" t="s">
        <v>18</v>
      </c>
      <c r="C227" s="42" t="s">
        <v>14</v>
      </c>
      <c r="D227" s="28" t="s">
        <v>14</v>
      </c>
      <c r="E227" s="29">
        <v>3</v>
      </c>
      <c r="F227" s="28" t="s">
        <v>201</v>
      </c>
      <c r="G227" s="42" t="s">
        <v>278</v>
      </c>
      <c r="H227" s="29">
        <v>240</v>
      </c>
      <c r="I227" s="31">
        <f>'[2]Прил 5'!K219</f>
        <v>500</v>
      </c>
      <c r="J227" s="31">
        <f>'[2]Прил 5'!L219</f>
        <v>500</v>
      </c>
    </row>
    <row r="228" spans="1:10" ht="15" hidden="1" customHeight="1" x14ac:dyDescent="0.25">
      <c r="A228" s="47" t="s">
        <v>187</v>
      </c>
      <c r="B228" s="42" t="s">
        <v>18</v>
      </c>
      <c r="C228" s="42" t="s">
        <v>14</v>
      </c>
      <c r="D228" s="28" t="s">
        <v>14</v>
      </c>
      <c r="E228" s="29">
        <v>3</v>
      </c>
      <c r="F228" s="28" t="s">
        <v>201</v>
      </c>
      <c r="G228" s="28" t="s">
        <v>279</v>
      </c>
      <c r="H228" s="29"/>
      <c r="I228" s="31">
        <f>I229</f>
        <v>0</v>
      </c>
      <c r="J228" s="31">
        <f>J229</f>
        <v>0</v>
      </c>
    </row>
    <row r="229" spans="1:10" ht="15" hidden="1" customHeight="1" x14ac:dyDescent="0.25">
      <c r="A229" s="47" t="s">
        <v>218</v>
      </c>
      <c r="B229" s="42" t="s">
        <v>18</v>
      </c>
      <c r="C229" s="42" t="s">
        <v>14</v>
      </c>
      <c r="D229" s="28" t="s">
        <v>14</v>
      </c>
      <c r="E229" s="29">
        <v>3</v>
      </c>
      <c r="F229" s="28" t="s">
        <v>201</v>
      </c>
      <c r="G229" s="28" t="s">
        <v>279</v>
      </c>
      <c r="H229" s="29">
        <v>240</v>
      </c>
      <c r="I229" s="31"/>
      <c r="J229" s="31"/>
    </row>
    <row r="230" spans="1:10" ht="15" hidden="1" customHeight="1" x14ac:dyDescent="0.25">
      <c r="A230" s="47" t="s">
        <v>238</v>
      </c>
      <c r="B230" s="42" t="s">
        <v>18</v>
      </c>
      <c r="C230" s="42" t="s">
        <v>14</v>
      </c>
      <c r="D230" s="28" t="s">
        <v>14</v>
      </c>
      <c r="E230" s="29">
        <v>3</v>
      </c>
      <c r="F230" s="28" t="s">
        <v>201</v>
      </c>
      <c r="G230" s="28" t="s">
        <v>280</v>
      </c>
      <c r="H230" s="29"/>
      <c r="I230" s="31">
        <f>I231</f>
        <v>0</v>
      </c>
      <c r="J230" s="31">
        <f>J231</f>
        <v>0</v>
      </c>
    </row>
    <row r="231" spans="1:10" ht="15" hidden="1" customHeight="1" x14ac:dyDescent="0.25">
      <c r="A231" s="47" t="s">
        <v>218</v>
      </c>
      <c r="B231" s="42" t="s">
        <v>18</v>
      </c>
      <c r="C231" s="42" t="s">
        <v>14</v>
      </c>
      <c r="D231" s="28" t="s">
        <v>14</v>
      </c>
      <c r="E231" s="29">
        <v>3</v>
      </c>
      <c r="F231" s="28" t="s">
        <v>201</v>
      </c>
      <c r="G231" s="28" t="s">
        <v>280</v>
      </c>
      <c r="H231" s="29">
        <v>240</v>
      </c>
      <c r="I231" s="31"/>
      <c r="J231" s="31"/>
    </row>
    <row r="232" spans="1:10" ht="15" customHeight="1" x14ac:dyDescent="0.25">
      <c r="A232" s="47" t="s">
        <v>188</v>
      </c>
      <c r="B232" s="42" t="s">
        <v>18</v>
      </c>
      <c r="C232" s="42" t="s">
        <v>14</v>
      </c>
      <c r="D232" s="28" t="s">
        <v>14</v>
      </c>
      <c r="E232" s="29">
        <v>3</v>
      </c>
      <c r="F232" s="28" t="s">
        <v>201</v>
      </c>
      <c r="G232" s="28" t="s">
        <v>281</v>
      </c>
      <c r="H232" s="29"/>
      <c r="I232" s="31">
        <f>I233</f>
        <v>500</v>
      </c>
      <c r="J232" s="31">
        <f>J233</f>
        <v>500</v>
      </c>
    </row>
    <row r="233" spans="1:10" ht="36.75" customHeight="1" x14ac:dyDescent="0.25">
      <c r="A233" s="47" t="s">
        <v>218</v>
      </c>
      <c r="B233" s="42" t="s">
        <v>18</v>
      </c>
      <c r="C233" s="42" t="s">
        <v>14</v>
      </c>
      <c r="D233" s="28" t="s">
        <v>14</v>
      </c>
      <c r="E233" s="29">
        <v>3</v>
      </c>
      <c r="F233" s="28" t="s">
        <v>201</v>
      </c>
      <c r="G233" s="28" t="s">
        <v>281</v>
      </c>
      <c r="H233" s="29">
        <v>240</v>
      </c>
      <c r="I233" s="31">
        <f>'[2]Прил 5'!K225</f>
        <v>500</v>
      </c>
      <c r="J233" s="31">
        <f>'[2]Прил 5'!L225</f>
        <v>500</v>
      </c>
    </row>
    <row r="234" spans="1:10" ht="15" hidden="1" customHeight="1" x14ac:dyDescent="0.25">
      <c r="A234" s="47" t="s">
        <v>190</v>
      </c>
      <c r="B234" s="42" t="s">
        <v>18</v>
      </c>
      <c r="C234" s="42" t="s">
        <v>14</v>
      </c>
      <c r="D234" s="28" t="s">
        <v>14</v>
      </c>
      <c r="E234" s="29">
        <v>2</v>
      </c>
      <c r="F234" s="28"/>
      <c r="G234" s="28" t="s">
        <v>189</v>
      </c>
      <c r="H234" s="29"/>
      <c r="I234" s="31">
        <f>I235</f>
        <v>0</v>
      </c>
      <c r="J234" s="31">
        <f>J235</f>
        <v>0</v>
      </c>
    </row>
    <row r="235" spans="1:10" ht="30" hidden="1" x14ac:dyDescent="0.25">
      <c r="A235" s="47" t="s">
        <v>218</v>
      </c>
      <c r="B235" s="42" t="s">
        <v>18</v>
      </c>
      <c r="C235" s="42" t="s">
        <v>14</v>
      </c>
      <c r="D235" s="28" t="s">
        <v>14</v>
      </c>
      <c r="E235" s="29">
        <v>2</v>
      </c>
      <c r="F235" s="28"/>
      <c r="G235" s="28" t="s">
        <v>189</v>
      </c>
      <c r="H235" s="29">
        <v>240</v>
      </c>
      <c r="I235" s="31"/>
      <c r="J235" s="31"/>
    </row>
    <row r="236" spans="1:10" ht="15" hidden="1" customHeight="1" x14ac:dyDescent="0.2">
      <c r="A236" s="46" t="s">
        <v>118</v>
      </c>
      <c r="B236" s="21" t="s">
        <v>18</v>
      </c>
      <c r="C236" s="21" t="s">
        <v>14</v>
      </c>
      <c r="D236" s="21" t="s">
        <v>102</v>
      </c>
      <c r="E236" s="20"/>
      <c r="F236" s="21"/>
      <c r="G236" s="21"/>
      <c r="H236" s="20"/>
      <c r="I236" s="33">
        <f t="shared" ref="I236:J238" si="11">I237</f>
        <v>0</v>
      </c>
      <c r="J236" s="33">
        <f t="shared" si="11"/>
        <v>0</v>
      </c>
    </row>
    <row r="237" spans="1:10" ht="15" hidden="1" customHeight="1" x14ac:dyDescent="0.25">
      <c r="A237" s="47" t="s">
        <v>427</v>
      </c>
      <c r="B237" s="42" t="s">
        <v>18</v>
      </c>
      <c r="C237" s="42" t="s">
        <v>14</v>
      </c>
      <c r="D237" s="28" t="s">
        <v>102</v>
      </c>
      <c r="E237" s="29">
        <v>9</v>
      </c>
      <c r="F237" s="28"/>
      <c r="G237" s="28"/>
      <c r="H237" s="29"/>
      <c r="I237" s="31">
        <f t="shared" si="11"/>
        <v>0</v>
      </c>
      <c r="J237" s="31">
        <f t="shared" si="11"/>
        <v>0</v>
      </c>
    </row>
    <row r="238" spans="1:10" ht="15" hidden="1" customHeight="1" x14ac:dyDescent="0.25">
      <c r="A238" s="47" t="s">
        <v>428</v>
      </c>
      <c r="B238" s="42" t="s">
        <v>18</v>
      </c>
      <c r="C238" s="42" t="s">
        <v>14</v>
      </c>
      <c r="D238" s="28" t="s">
        <v>102</v>
      </c>
      <c r="E238" s="29">
        <v>9</v>
      </c>
      <c r="F238" s="28"/>
      <c r="G238" s="28" t="s">
        <v>429</v>
      </c>
      <c r="H238" s="29"/>
      <c r="I238" s="31">
        <f t="shared" si="11"/>
        <v>0</v>
      </c>
      <c r="J238" s="31">
        <f t="shared" si="11"/>
        <v>0</v>
      </c>
    </row>
    <row r="239" spans="1:10" ht="15" hidden="1" customHeight="1" x14ac:dyDescent="0.25">
      <c r="A239" s="47" t="s">
        <v>430</v>
      </c>
      <c r="B239" s="42" t="s">
        <v>18</v>
      </c>
      <c r="C239" s="42" t="s">
        <v>14</v>
      </c>
      <c r="D239" s="28" t="s">
        <v>102</v>
      </c>
      <c r="E239" s="29">
        <v>9</v>
      </c>
      <c r="F239" s="28"/>
      <c r="G239" s="28" t="s">
        <v>429</v>
      </c>
      <c r="H239" s="29">
        <v>240</v>
      </c>
      <c r="I239" s="31"/>
      <c r="J239" s="31"/>
    </row>
    <row r="240" spans="1:10" ht="15" hidden="1" customHeight="1" x14ac:dyDescent="0.25">
      <c r="A240" s="47"/>
      <c r="B240" s="42"/>
      <c r="C240" s="42"/>
      <c r="D240" s="28"/>
      <c r="E240" s="29"/>
      <c r="F240" s="28"/>
      <c r="G240" s="28" t="s">
        <v>281</v>
      </c>
      <c r="H240" s="29"/>
      <c r="I240" s="31">
        <f>I241</f>
        <v>0</v>
      </c>
      <c r="J240" s="31">
        <f>J241</f>
        <v>0</v>
      </c>
    </row>
    <row r="241" spans="1:10" ht="15" hidden="1" customHeight="1" x14ac:dyDescent="0.25">
      <c r="A241" s="47"/>
      <c r="B241" s="42"/>
      <c r="C241" s="42"/>
      <c r="D241" s="28"/>
      <c r="E241" s="29"/>
      <c r="F241" s="28"/>
      <c r="G241" s="28" t="s">
        <v>281</v>
      </c>
      <c r="H241" s="29">
        <v>240</v>
      </c>
      <c r="I241" s="31"/>
      <c r="J241" s="31"/>
    </row>
    <row r="242" spans="1:10" ht="15" customHeight="1" x14ac:dyDescent="0.2">
      <c r="A242" s="46" t="s">
        <v>206</v>
      </c>
      <c r="B242" s="21" t="s">
        <v>18</v>
      </c>
      <c r="C242" s="21" t="s">
        <v>18</v>
      </c>
      <c r="D242" s="21"/>
      <c r="E242" s="20"/>
      <c r="F242" s="21"/>
      <c r="G242" s="21"/>
      <c r="H242" s="20"/>
      <c r="I242" s="33">
        <f>I243+I248</f>
        <v>16786.599999999999</v>
      </c>
      <c r="J242" s="33">
        <f>J243+J248</f>
        <v>16786.599999999999</v>
      </c>
    </row>
    <row r="243" spans="1:10" ht="15" customHeight="1" x14ac:dyDescent="0.2">
      <c r="A243" s="60" t="s">
        <v>145</v>
      </c>
      <c r="B243" s="24" t="s">
        <v>18</v>
      </c>
      <c r="C243" s="24" t="s">
        <v>18</v>
      </c>
      <c r="D243" s="24" t="s">
        <v>14</v>
      </c>
      <c r="E243" s="25">
        <v>4</v>
      </c>
      <c r="F243" s="24"/>
      <c r="G243" s="24"/>
      <c r="H243" s="25"/>
      <c r="I243" s="55">
        <f>I244</f>
        <v>15988.3</v>
      </c>
      <c r="J243" s="55">
        <f>J244</f>
        <v>15988.3</v>
      </c>
    </row>
    <row r="244" spans="1:10" ht="18" customHeight="1" x14ac:dyDescent="0.25">
      <c r="A244" s="47" t="s">
        <v>146</v>
      </c>
      <c r="B244" s="42" t="s">
        <v>18</v>
      </c>
      <c r="C244" s="42" t="s">
        <v>18</v>
      </c>
      <c r="D244" s="28" t="s">
        <v>14</v>
      </c>
      <c r="E244" s="29">
        <v>4</v>
      </c>
      <c r="F244" s="28" t="s">
        <v>201</v>
      </c>
      <c r="G244" s="28" t="s">
        <v>282</v>
      </c>
      <c r="H244" s="29"/>
      <c r="I244" s="31">
        <f>SUM(I245:I247)</f>
        <v>15988.3</v>
      </c>
      <c r="J244" s="31">
        <f>SUM(J245:J247)</f>
        <v>15988.3</v>
      </c>
    </row>
    <row r="245" spans="1:10" ht="15" customHeight="1" x14ac:dyDescent="0.25">
      <c r="A245" s="48" t="s">
        <v>208</v>
      </c>
      <c r="B245" s="42" t="s">
        <v>18</v>
      </c>
      <c r="C245" s="42" t="s">
        <v>18</v>
      </c>
      <c r="D245" s="28" t="s">
        <v>14</v>
      </c>
      <c r="E245" s="29">
        <v>4</v>
      </c>
      <c r="F245" s="28" t="s">
        <v>201</v>
      </c>
      <c r="G245" s="28" t="s">
        <v>282</v>
      </c>
      <c r="H245" s="29">
        <v>110</v>
      </c>
      <c r="I245" s="31">
        <f>'[2]Прил 5'!K237</f>
        <v>13429.9</v>
      </c>
      <c r="J245" s="31">
        <f>'[2]Прил 5'!L237</f>
        <v>13429.9</v>
      </c>
    </row>
    <row r="246" spans="1:10" ht="29.25" customHeight="1" x14ac:dyDescent="0.25">
      <c r="A246" s="47" t="s">
        <v>218</v>
      </c>
      <c r="B246" s="42" t="s">
        <v>18</v>
      </c>
      <c r="C246" s="42" t="s">
        <v>18</v>
      </c>
      <c r="D246" s="28" t="s">
        <v>14</v>
      </c>
      <c r="E246" s="29">
        <v>4</v>
      </c>
      <c r="F246" s="28" t="s">
        <v>201</v>
      </c>
      <c r="G246" s="28" t="s">
        <v>282</v>
      </c>
      <c r="H246" s="29">
        <v>240</v>
      </c>
      <c r="I246" s="31">
        <f>'[2]Прил 5'!K238</f>
        <v>2507.4</v>
      </c>
      <c r="J246" s="31">
        <f>'[2]Прил 5'!L238</f>
        <v>2507.4</v>
      </c>
    </row>
    <row r="247" spans="1:10" ht="15" customHeight="1" x14ac:dyDescent="0.25">
      <c r="A247" s="27" t="s">
        <v>210</v>
      </c>
      <c r="B247" s="42" t="s">
        <v>18</v>
      </c>
      <c r="C247" s="42" t="s">
        <v>18</v>
      </c>
      <c r="D247" s="28" t="s">
        <v>14</v>
      </c>
      <c r="E247" s="29">
        <v>4</v>
      </c>
      <c r="F247" s="28" t="s">
        <v>201</v>
      </c>
      <c r="G247" s="28" t="s">
        <v>282</v>
      </c>
      <c r="H247" s="29">
        <v>850</v>
      </c>
      <c r="I247" s="31">
        <f>'[2]Прил 5'!K239</f>
        <v>51</v>
      </c>
      <c r="J247" s="31">
        <f>'[2]Прил 5'!L239</f>
        <v>51</v>
      </c>
    </row>
    <row r="248" spans="1:10" ht="46.5" customHeight="1" x14ac:dyDescent="0.2">
      <c r="A248" s="23" t="s">
        <v>220</v>
      </c>
      <c r="B248" s="24" t="s">
        <v>18</v>
      </c>
      <c r="C248" s="24" t="s">
        <v>18</v>
      </c>
      <c r="D248" s="24" t="s">
        <v>22</v>
      </c>
      <c r="E248" s="25"/>
      <c r="F248" s="24"/>
      <c r="G248" s="24"/>
      <c r="H248" s="25"/>
      <c r="I248" s="55">
        <f>I249</f>
        <v>798.3</v>
      </c>
      <c r="J248" s="55">
        <f>J249</f>
        <v>798.3</v>
      </c>
    </row>
    <row r="249" spans="1:10" ht="16.5" customHeight="1" x14ac:dyDescent="0.2">
      <c r="A249" s="34" t="s">
        <v>239</v>
      </c>
      <c r="B249" s="36" t="s">
        <v>18</v>
      </c>
      <c r="C249" s="36" t="s">
        <v>18</v>
      </c>
      <c r="D249" s="36" t="s">
        <v>22</v>
      </c>
      <c r="E249" s="35">
        <v>2</v>
      </c>
      <c r="F249" s="36"/>
      <c r="G249" s="36"/>
      <c r="H249" s="35"/>
      <c r="I249" s="37">
        <f>I250+I253</f>
        <v>798.3</v>
      </c>
      <c r="J249" s="37">
        <f>J250+J253</f>
        <v>798.3</v>
      </c>
    </row>
    <row r="250" spans="1:10" ht="15" x14ac:dyDescent="0.25">
      <c r="A250" s="48" t="s">
        <v>311</v>
      </c>
      <c r="B250" s="42" t="s">
        <v>18</v>
      </c>
      <c r="C250" s="42" t="s">
        <v>18</v>
      </c>
      <c r="D250" s="42" t="s">
        <v>22</v>
      </c>
      <c r="E250" s="41">
        <v>2</v>
      </c>
      <c r="F250" s="42" t="s">
        <v>13</v>
      </c>
      <c r="G250" s="42"/>
      <c r="H250" s="41"/>
      <c r="I250" s="43">
        <f>I251</f>
        <v>238.3</v>
      </c>
      <c r="J250" s="43">
        <f>J251</f>
        <v>238.3</v>
      </c>
    </row>
    <row r="251" spans="1:10" ht="35.25" customHeight="1" x14ac:dyDescent="0.25">
      <c r="A251" s="44" t="s">
        <v>222</v>
      </c>
      <c r="B251" s="28" t="s">
        <v>18</v>
      </c>
      <c r="C251" s="28" t="s">
        <v>18</v>
      </c>
      <c r="D251" s="28" t="s">
        <v>22</v>
      </c>
      <c r="E251" s="28" t="s">
        <v>198</v>
      </c>
      <c r="F251" s="28" t="s">
        <v>13</v>
      </c>
      <c r="G251" s="28" t="s">
        <v>255</v>
      </c>
      <c r="H251" s="28"/>
      <c r="I251" s="31">
        <f>I252</f>
        <v>238.3</v>
      </c>
      <c r="J251" s="31">
        <f>J252</f>
        <v>238.3</v>
      </c>
    </row>
    <row r="252" spans="1:10" ht="30" x14ac:dyDescent="0.25">
      <c r="A252" s="44" t="s">
        <v>218</v>
      </c>
      <c r="B252" s="28" t="s">
        <v>18</v>
      </c>
      <c r="C252" s="28" t="s">
        <v>18</v>
      </c>
      <c r="D252" s="28" t="s">
        <v>22</v>
      </c>
      <c r="E252" s="28" t="s">
        <v>198</v>
      </c>
      <c r="F252" s="28" t="s">
        <v>13</v>
      </c>
      <c r="G252" s="28" t="s">
        <v>255</v>
      </c>
      <c r="H252" s="28" t="s">
        <v>225</v>
      </c>
      <c r="I252" s="31">
        <f>'[2]Прил 5'!K244</f>
        <v>238.3</v>
      </c>
      <c r="J252" s="31">
        <f>'[2]Прил 5'!L244</f>
        <v>238.3</v>
      </c>
    </row>
    <row r="253" spans="1:10" ht="15" x14ac:dyDescent="0.25">
      <c r="A253" s="48" t="s">
        <v>312</v>
      </c>
      <c r="B253" s="42" t="s">
        <v>18</v>
      </c>
      <c r="C253" s="42" t="s">
        <v>18</v>
      </c>
      <c r="D253" s="42" t="s">
        <v>22</v>
      </c>
      <c r="E253" s="41">
        <v>2</v>
      </c>
      <c r="F253" s="42" t="s">
        <v>15</v>
      </c>
      <c r="G253" s="42"/>
      <c r="H253" s="41"/>
      <c r="I253" s="43">
        <f>I254</f>
        <v>560</v>
      </c>
      <c r="J253" s="43">
        <f>J254</f>
        <v>560</v>
      </c>
    </row>
    <row r="254" spans="1:10" ht="33.75" customHeight="1" x14ac:dyDescent="0.25">
      <c r="A254" s="44" t="s">
        <v>222</v>
      </c>
      <c r="B254" s="28" t="s">
        <v>18</v>
      </c>
      <c r="C254" s="28" t="s">
        <v>18</v>
      </c>
      <c r="D254" s="28" t="s">
        <v>22</v>
      </c>
      <c r="E254" s="28" t="s">
        <v>198</v>
      </c>
      <c r="F254" s="28" t="s">
        <v>15</v>
      </c>
      <c r="G254" s="28" t="s">
        <v>255</v>
      </c>
      <c r="H254" s="28"/>
      <c r="I254" s="31">
        <f>I255</f>
        <v>560</v>
      </c>
      <c r="J254" s="31">
        <f>J255</f>
        <v>560</v>
      </c>
    </row>
    <row r="255" spans="1:10" ht="32.25" customHeight="1" x14ac:dyDescent="0.25">
      <c r="A255" s="44" t="s">
        <v>218</v>
      </c>
      <c r="B255" s="28" t="s">
        <v>18</v>
      </c>
      <c r="C255" s="28" t="s">
        <v>18</v>
      </c>
      <c r="D255" s="28" t="s">
        <v>22</v>
      </c>
      <c r="E255" s="28" t="s">
        <v>198</v>
      </c>
      <c r="F255" s="28" t="s">
        <v>15</v>
      </c>
      <c r="G255" s="28" t="s">
        <v>255</v>
      </c>
      <c r="H255" s="28" t="s">
        <v>225</v>
      </c>
      <c r="I255" s="31">
        <f>'[2]Прил 5'!K247</f>
        <v>560</v>
      </c>
      <c r="J255" s="31">
        <f>'[2]Прил 5'!L247</f>
        <v>560</v>
      </c>
    </row>
    <row r="256" spans="1:10" ht="14.25" customHeight="1" x14ac:dyDescent="0.2">
      <c r="A256" s="20" t="s">
        <v>74</v>
      </c>
      <c r="B256" s="21" t="s">
        <v>22</v>
      </c>
      <c r="C256" s="21"/>
      <c r="D256" s="21"/>
      <c r="E256" s="20"/>
      <c r="F256" s="21"/>
      <c r="G256" s="21"/>
      <c r="H256" s="20"/>
      <c r="I256" s="22">
        <f>I257+I262</f>
        <v>323</v>
      </c>
      <c r="J256" s="22">
        <f>J257+J262</f>
        <v>323</v>
      </c>
    </row>
    <row r="257" spans="1:10" ht="16.5" customHeight="1" x14ac:dyDescent="0.25">
      <c r="A257" s="59" t="s">
        <v>76</v>
      </c>
      <c r="B257" s="21" t="s">
        <v>22</v>
      </c>
      <c r="C257" s="21" t="s">
        <v>18</v>
      </c>
      <c r="D257" s="53"/>
      <c r="E257" s="54"/>
      <c r="F257" s="53"/>
      <c r="G257" s="53"/>
      <c r="H257" s="54"/>
      <c r="I257" s="33">
        <f t="shared" ref="I257:J260" si="12">I258</f>
        <v>55</v>
      </c>
      <c r="J257" s="33">
        <f t="shared" si="12"/>
        <v>55</v>
      </c>
    </row>
    <row r="258" spans="1:10" ht="15" customHeight="1" x14ac:dyDescent="0.25">
      <c r="A258" s="48" t="s">
        <v>105</v>
      </c>
      <c r="B258" s="42" t="s">
        <v>22</v>
      </c>
      <c r="C258" s="42" t="s">
        <v>18</v>
      </c>
      <c r="D258" s="42">
        <v>92</v>
      </c>
      <c r="E258" s="41"/>
      <c r="F258" s="42"/>
      <c r="G258" s="28"/>
      <c r="H258" s="29"/>
      <c r="I258" s="31">
        <f t="shared" si="12"/>
        <v>55</v>
      </c>
      <c r="J258" s="31">
        <f t="shared" si="12"/>
        <v>55</v>
      </c>
    </row>
    <row r="259" spans="1:10" ht="15" customHeight="1" x14ac:dyDescent="0.25">
      <c r="A259" s="44" t="s">
        <v>186</v>
      </c>
      <c r="B259" s="42" t="s">
        <v>22</v>
      </c>
      <c r="C259" s="42" t="s">
        <v>18</v>
      </c>
      <c r="D259" s="42">
        <v>92</v>
      </c>
      <c r="E259" s="29">
        <v>2</v>
      </c>
      <c r="F259" s="28"/>
      <c r="G259" s="28"/>
      <c r="H259" s="29"/>
      <c r="I259" s="31">
        <f t="shared" si="12"/>
        <v>55</v>
      </c>
      <c r="J259" s="31">
        <f t="shared" si="12"/>
        <v>55</v>
      </c>
    </row>
    <row r="260" spans="1:10" ht="15" x14ac:dyDescent="0.25">
      <c r="A260" s="47" t="s">
        <v>147</v>
      </c>
      <c r="B260" s="42" t="s">
        <v>22</v>
      </c>
      <c r="C260" s="42" t="s">
        <v>18</v>
      </c>
      <c r="D260" s="42">
        <v>92</v>
      </c>
      <c r="E260" s="29">
        <v>2</v>
      </c>
      <c r="F260" s="28" t="s">
        <v>201</v>
      </c>
      <c r="G260" s="28" t="s">
        <v>283</v>
      </c>
      <c r="H260" s="29"/>
      <c r="I260" s="31">
        <f t="shared" si="12"/>
        <v>55</v>
      </c>
      <c r="J260" s="31">
        <f t="shared" si="12"/>
        <v>55</v>
      </c>
    </row>
    <row r="261" spans="1:10" ht="29.25" customHeight="1" x14ac:dyDescent="0.25">
      <c r="A261" s="47" t="s">
        <v>218</v>
      </c>
      <c r="B261" s="42" t="s">
        <v>22</v>
      </c>
      <c r="C261" s="42" t="s">
        <v>18</v>
      </c>
      <c r="D261" s="42">
        <v>92</v>
      </c>
      <c r="E261" s="29">
        <v>2</v>
      </c>
      <c r="F261" s="28" t="s">
        <v>201</v>
      </c>
      <c r="G261" s="28" t="s">
        <v>283</v>
      </c>
      <c r="H261" s="29">
        <v>240</v>
      </c>
      <c r="I261" s="31">
        <f>'[2]Прил 5'!K253</f>
        <v>55</v>
      </c>
      <c r="J261" s="31">
        <f>'[2]Прил 5'!L253</f>
        <v>55</v>
      </c>
    </row>
    <row r="262" spans="1:10" ht="15" customHeight="1" x14ac:dyDescent="0.2">
      <c r="A262" s="32" t="s">
        <v>149</v>
      </c>
      <c r="B262" s="21" t="s">
        <v>22</v>
      </c>
      <c r="C262" s="21" t="s">
        <v>22</v>
      </c>
      <c r="D262" s="21"/>
      <c r="E262" s="20"/>
      <c r="F262" s="21"/>
      <c r="G262" s="21"/>
      <c r="H262" s="20"/>
      <c r="I262" s="22">
        <f>I263</f>
        <v>268</v>
      </c>
      <c r="J262" s="22">
        <f>J263</f>
        <v>268</v>
      </c>
    </row>
    <row r="263" spans="1:10" ht="34.5" customHeight="1" x14ac:dyDescent="0.2">
      <c r="A263" s="60" t="s">
        <v>148</v>
      </c>
      <c r="B263" s="24" t="s">
        <v>22</v>
      </c>
      <c r="C263" s="24" t="s">
        <v>22</v>
      </c>
      <c r="D263" s="24" t="s">
        <v>135</v>
      </c>
      <c r="E263" s="25"/>
      <c r="F263" s="24"/>
      <c r="G263" s="24"/>
      <c r="H263" s="25"/>
      <c r="I263" s="26">
        <f>I264</f>
        <v>268</v>
      </c>
      <c r="J263" s="26">
        <f>J264</f>
        <v>268</v>
      </c>
    </row>
    <row r="264" spans="1:10" ht="15" customHeight="1" x14ac:dyDescent="0.2">
      <c r="A264" s="23" t="s">
        <v>151</v>
      </c>
      <c r="B264" s="24" t="s">
        <v>22</v>
      </c>
      <c r="C264" s="24" t="s">
        <v>22</v>
      </c>
      <c r="D264" s="24" t="s">
        <v>135</v>
      </c>
      <c r="E264" s="25">
        <v>1</v>
      </c>
      <c r="F264" s="24"/>
      <c r="G264" s="24"/>
      <c r="H264" s="25"/>
      <c r="I264" s="26">
        <f>I265+I267+I269</f>
        <v>268</v>
      </c>
      <c r="J264" s="26">
        <f>J265+J267+J269</f>
        <v>268</v>
      </c>
    </row>
    <row r="265" spans="1:10" ht="17.25" customHeight="1" x14ac:dyDescent="0.25">
      <c r="A265" s="27" t="s">
        <v>152</v>
      </c>
      <c r="B265" s="28" t="s">
        <v>22</v>
      </c>
      <c r="C265" s="28" t="s">
        <v>22</v>
      </c>
      <c r="D265" s="28" t="s">
        <v>135</v>
      </c>
      <c r="E265" s="29">
        <v>1</v>
      </c>
      <c r="F265" s="28" t="s">
        <v>201</v>
      </c>
      <c r="G265" s="28" t="s">
        <v>284</v>
      </c>
      <c r="H265" s="29"/>
      <c r="I265" s="30">
        <f>I266</f>
        <v>100</v>
      </c>
      <c r="J265" s="30">
        <f>J266</f>
        <v>100</v>
      </c>
    </row>
    <row r="266" spans="1:10" ht="34.5" customHeight="1" x14ac:dyDescent="0.25">
      <c r="A266" s="47" t="s">
        <v>235</v>
      </c>
      <c r="B266" s="28" t="s">
        <v>22</v>
      </c>
      <c r="C266" s="28" t="s">
        <v>22</v>
      </c>
      <c r="D266" s="28" t="s">
        <v>135</v>
      </c>
      <c r="E266" s="29">
        <v>1</v>
      </c>
      <c r="F266" s="28" t="s">
        <v>201</v>
      </c>
      <c r="G266" s="28" t="s">
        <v>284</v>
      </c>
      <c r="H266" s="29">
        <v>810</v>
      </c>
      <c r="I266" s="30">
        <f>'[2]Прил 5'!K258</f>
        <v>100</v>
      </c>
      <c r="J266" s="30">
        <f>'[2]Прил 5'!L258</f>
        <v>100</v>
      </c>
    </row>
    <row r="267" spans="1:10" ht="15" customHeight="1" x14ac:dyDescent="0.25">
      <c r="A267" s="27" t="s">
        <v>150</v>
      </c>
      <c r="B267" s="28" t="s">
        <v>22</v>
      </c>
      <c r="C267" s="28" t="s">
        <v>22</v>
      </c>
      <c r="D267" s="28" t="s">
        <v>135</v>
      </c>
      <c r="E267" s="29">
        <v>1</v>
      </c>
      <c r="F267" s="28" t="s">
        <v>201</v>
      </c>
      <c r="G267" s="28" t="s">
        <v>285</v>
      </c>
      <c r="H267" s="29"/>
      <c r="I267" s="30">
        <f>I268</f>
        <v>118</v>
      </c>
      <c r="J267" s="30">
        <f>J268</f>
        <v>118</v>
      </c>
    </row>
    <row r="268" spans="1:10" ht="30.75" customHeight="1" x14ac:dyDescent="0.25">
      <c r="A268" s="47" t="s">
        <v>218</v>
      </c>
      <c r="B268" s="28" t="s">
        <v>22</v>
      </c>
      <c r="C268" s="28" t="s">
        <v>22</v>
      </c>
      <c r="D268" s="28" t="s">
        <v>135</v>
      </c>
      <c r="E268" s="29">
        <v>1</v>
      </c>
      <c r="F268" s="28" t="s">
        <v>201</v>
      </c>
      <c r="G268" s="28" t="s">
        <v>285</v>
      </c>
      <c r="H268" s="29">
        <v>240</v>
      </c>
      <c r="I268" s="30">
        <f>'[2]Прил 5'!K260</f>
        <v>118</v>
      </c>
      <c r="J268" s="30">
        <f>'[2]Прил 5'!L260</f>
        <v>118</v>
      </c>
    </row>
    <row r="269" spans="1:10" ht="15" customHeight="1" x14ac:dyDescent="0.25">
      <c r="A269" s="27" t="s">
        <v>153</v>
      </c>
      <c r="B269" s="28" t="s">
        <v>22</v>
      </c>
      <c r="C269" s="28" t="s">
        <v>22</v>
      </c>
      <c r="D269" s="28" t="s">
        <v>135</v>
      </c>
      <c r="E269" s="29">
        <v>1</v>
      </c>
      <c r="F269" s="28" t="s">
        <v>201</v>
      </c>
      <c r="G269" s="42" t="s">
        <v>287</v>
      </c>
      <c r="H269" s="29"/>
      <c r="I269" s="30">
        <f>I270</f>
        <v>50</v>
      </c>
      <c r="J269" s="30">
        <f>J270</f>
        <v>50</v>
      </c>
    </row>
    <row r="270" spans="1:10" ht="28.5" customHeight="1" x14ac:dyDescent="0.25">
      <c r="A270" s="47" t="s">
        <v>218</v>
      </c>
      <c r="B270" s="28" t="s">
        <v>22</v>
      </c>
      <c r="C270" s="28" t="s">
        <v>22</v>
      </c>
      <c r="D270" s="28" t="s">
        <v>135</v>
      </c>
      <c r="E270" s="29">
        <v>1</v>
      </c>
      <c r="F270" s="28" t="s">
        <v>201</v>
      </c>
      <c r="G270" s="42" t="s">
        <v>287</v>
      </c>
      <c r="H270" s="29">
        <v>240</v>
      </c>
      <c r="I270" s="30">
        <f>'[2]Прил 5'!K262</f>
        <v>50</v>
      </c>
      <c r="J270" s="30">
        <f>'[2]Прил 5'!L262</f>
        <v>50</v>
      </c>
    </row>
    <row r="271" spans="1:10" ht="15" customHeight="1" x14ac:dyDescent="0.25">
      <c r="A271" s="20" t="s">
        <v>91</v>
      </c>
      <c r="B271" s="21" t="s">
        <v>23</v>
      </c>
      <c r="C271" s="53"/>
      <c r="D271" s="53"/>
      <c r="E271" s="54"/>
      <c r="F271" s="53"/>
      <c r="G271" s="53"/>
      <c r="H271" s="54"/>
      <c r="I271" s="22">
        <f>I272+I297</f>
        <v>6255.7</v>
      </c>
      <c r="J271" s="22">
        <f>J272+J297</f>
        <v>6005.7</v>
      </c>
    </row>
    <row r="272" spans="1:10" ht="14.25" x14ac:dyDescent="0.2">
      <c r="A272" s="23" t="s">
        <v>24</v>
      </c>
      <c r="B272" s="24" t="s">
        <v>23</v>
      </c>
      <c r="C272" s="25" t="s">
        <v>13</v>
      </c>
      <c r="D272" s="24" t="s">
        <v>11</v>
      </c>
      <c r="E272" s="25"/>
      <c r="F272" s="24"/>
      <c r="G272" s="24"/>
      <c r="H272" s="25" t="s">
        <v>9</v>
      </c>
      <c r="I272" s="26">
        <f>I273+I279+I284+I291</f>
        <v>2909.2999999999997</v>
      </c>
      <c r="J272" s="26">
        <f>J273+J279+J284+J291</f>
        <v>2659.2999999999997</v>
      </c>
    </row>
    <row r="273" spans="1:10" ht="30" x14ac:dyDescent="0.25">
      <c r="A273" s="47" t="s">
        <v>148</v>
      </c>
      <c r="B273" s="28" t="s">
        <v>23</v>
      </c>
      <c r="C273" s="28" t="s">
        <v>13</v>
      </c>
      <c r="D273" s="28" t="s">
        <v>135</v>
      </c>
      <c r="E273" s="29"/>
      <c r="F273" s="28"/>
      <c r="G273" s="28"/>
      <c r="H273" s="29"/>
      <c r="I273" s="30">
        <f>I274</f>
        <v>1838.3999999999999</v>
      </c>
      <c r="J273" s="30">
        <f>J274</f>
        <v>1838.3999999999999</v>
      </c>
    </row>
    <row r="274" spans="1:10" ht="14.25" x14ac:dyDescent="0.2">
      <c r="A274" s="60" t="s">
        <v>154</v>
      </c>
      <c r="B274" s="24" t="s">
        <v>23</v>
      </c>
      <c r="C274" s="24" t="s">
        <v>13</v>
      </c>
      <c r="D274" s="24" t="s">
        <v>135</v>
      </c>
      <c r="E274" s="25">
        <v>2</v>
      </c>
      <c r="F274" s="24"/>
      <c r="G274" s="24"/>
      <c r="H274" s="25"/>
      <c r="I274" s="26">
        <f>I275</f>
        <v>1838.3999999999999</v>
      </c>
      <c r="J274" s="26">
        <f>J275</f>
        <v>1838.3999999999999</v>
      </c>
    </row>
    <row r="275" spans="1:10" ht="17.25" customHeight="1" x14ac:dyDescent="0.25">
      <c r="A275" s="47" t="s">
        <v>146</v>
      </c>
      <c r="B275" s="28" t="s">
        <v>23</v>
      </c>
      <c r="C275" s="28" t="s">
        <v>13</v>
      </c>
      <c r="D275" s="28" t="s">
        <v>135</v>
      </c>
      <c r="E275" s="29">
        <v>2</v>
      </c>
      <c r="F275" s="28" t="s">
        <v>201</v>
      </c>
      <c r="G275" s="28" t="s">
        <v>282</v>
      </c>
      <c r="H275" s="29"/>
      <c r="I275" s="30">
        <f>I276+I277+I278</f>
        <v>1838.3999999999999</v>
      </c>
      <c r="J275" s="30">
        <f>J276+J277+J278</f>
        <v>1838.3999999999999</v>
      </c>
    </row>
    <row r="276" spans="1:10" ht="15" x14ac:dyDescent="0.25">
      <c r="A276" s="48" t="s">
        <v>208</v>
      </c>
      <c r="B276" s="28" t="s">
        <v>23</v>
      </c>
      <c r="C276" s="28" t="s">
        <v>13</v>
      </c>
      <c r="D276" s="28" t="s">
        <v>135</v>
      </c>
      <c r="E276" s="29">
        <v>2</v>
      </c>
      <c r="F276" s="28" t="s">
        <v>201</v>
      </c>
      <c r="G276" s="28" t="s">
        <v>282</v>
      </c>
      <c r="H276" s="29">
        <v>110</v>
      </c>
      <c r="I276" s="30">
        <f>'[2]Прил 5'!K268</f>
        <v>1105.0999999999999</v>
      </c>
      <c r="J276" s="30">
        <f>'[2]Прил 5'!L268</f>
        <v>1105.0999999999999</v>
      </c>
    </row>
    <row r="277" spans="1:10" ht="32.25" customHeight="1" x14ac:dyDescent="0.25">
      <c r="A277" s="47" t="s">
        <v>218</v>
      </c>
      <c r="B277" s="28" t="s">
        <v>23</v>
      </c>
      <c r="C277" s="28" t="s">
        <v>13</v>
      </c>
      <c r="D277" s="28" t="s">
        <v>135</v>
      </c>
      <c r="E277" s="29">
        <v>2</v>
      </c>
      <c r="F277" s="28" t="s">
        <v>201</v>
      </c>
      <c r="G277" s="28" t="s">
        <v>282</v>
      </c>
      <c r="H277" s="29">
        <v>240</v>
      </c>
      <c r="I277" s="30">
        <f>'[2]Прил 5'!K269</f>
        <v>722.1</v>
      </c>
      <c r="J277" s="30">
        <f>'[2]Прил 5'!L269</f>
        <v>722.1</v>
      </c>
    </row>
    <row r="278" spans="1:10" ht="15" customHeight="1" x14ac:dyDescent="0.25">
      <c r="A278" s="27" t="s">
        <v>210</v>
      </c>
      <c r="B278" s="28" t="s">
        <v>23</v>
      </c>
      <c r="C278" s="28" t="s">
        <v>13</v>
      </c>
      <c r="D278" s="28" t="s">
        <v>135</v>
      </c>
      <c r="E278" s="29">
        <v>2</v>
      </c>
      <c r="F278" s="28" t="s">
        <v>201</v>
      </c>
      <c r="G278" s="28" t="s">
        <v>282</v>
      </c>
      <c r="H278" s="29">
        <v>850</v>
      </c>
      <c r="I278" s="30">
        <f>'[2]Прил 5'!K270</f>
        <v>11.2</v>
      </c>
      <c r="J278" s="30">
        <f>'[2]Прил 5'!L270</f>
        <v>11.2</v>
      </c>
    </row>
    <row r="279" spans="1:10" ht="53.25" customHeight="1" x14ac:dyDescent="0.2">
      <c r="A279" s="23" t="s">
        <v>220</v>
      </c>
      <c r="B279" s="24" t="s">
        <v>23</v>
      </c>
      <c r="C279" s="24" t="s">
        <v>13</v>
      </c>
      <c r="D279" s="24" t="s">
        <v>22</v>
      </c>
      <c r="E279" s="25"/>
      <c r="F279" s="24"/>
      <c r="G279" s="24"/>
      <c r="H279" s="25"/>
      <c r="I279" s="55">
        <f>I280</f>
        <v>120</v>
      </c>
      <c r="J279" s="55">
        <f>J280</f>
        <v>120</v>
      </c>
    </row>
    <row r="280" spans="1:10" ht="15" customHeight="1" x14ac:dyDescent="0.2">
      <c r="A280" s="34" t="s">
        <v>240</v>
      </c>
      <c r="B280" s="36" t="s">
        <v>23</v>
      </c>
      <c r="C280" s="36" t="s">
        <v>13</v>
      </c>
      <c r="D280" s="36" t="s">
        <v>22</v>
      </c>
      <c r="E280" s="35">
        <v>3</v>
      </c>
      <c r="F280" s="36"/>
      <c r="G280" s="36"/>
      <c r="H280" s="35"/>
      <c r="I280" s="37">
        <f>I282</f>
        <v>120</v>
      </c>
      <c r="J280" s="37">
        <f>J282</f>
        <v>120</v>
      </c>
    </row>
    <row r="281" spans="1:10" ht="15" customHeight="1" x14ac:dyDescent="0.25">
      <c r="A281" s="48" t="s">
        <v>311</v>
      </c>
      <c r="B281" s="42" t="s">
        <v>23</v>
      </c>
      <c r="C281" s="42" t="s">
        <v>13</v>
      </c>
      <c r="D281" s="42" t="s">
        <v>22</v>
      </c>
      <c r="E281" s="41">
        <v>3</v>
      </c>
      <c r="F281" s="42" t="s">
        <v>13</v>
      </c>
      <c r="G281" s="42"/>
      <c r="H281" s="41"/>
      <c r="I281" s="43">
        <f>I282</f>
        <v>120</v>
      </c>
      <c r="J281" s="43">
        <f>J282</f>
        <v>120</v>
      </c>
    </row>
    <row r="282" spans="1:10" ht="33.75" customHeight="1" x14ac:dyDescent="0.25">
      <c r="A282" s="44" t="s">
        <v>222</v>
      </c>
      <c r="B282" s="28" t="s">
        <v>23</v>
      </c>
      <c r="C282" s="28" t="s">
        <v>13</v>
      </c>
      <c r="D282" s="28" t="s">
        <v>22</v>
      </c>
      <c r="E282" s="28" t="s">
        <v>241</v>
      </c>
      <c r="F282" s="28" t="s">
        <v>13</v>
      </c>
      <c r="G282" s="28" t="s">
        <v>255</v>
      </c>
      <c r="H282" s="28"/>
      <c r="I282" s="31">
        <f>I283</f>
        <v>120</v>
      </c>
      <c r="J282" s="31">
        <f>J283</f>
        <v>120</v>
      </c>
    </row>
    <row r="283" spans="1:10" ht="28.5" customHeight="1" x14ac:dyDescent="0.25">
      <c r="A283" s="44" t="s">
        <v>218</v>
      </c>
      <c r="B283" s="28" t="s">
        <v>23</v>
      </c>
      <c r="C283" s="28" t="s">
        <v>13</v>
      </c>
      <c r="D283" s="28" t="s">
        <v>22</v>
      </c>
      <c r="E283" s="28" t="s">
        <v>241</v>
      </c>
      <c r="F283" s="28" t="s">
        <v>13</v>
      </c>
      <c r="G283" s="28" t="s">
        <v>255</v>
      </c>
      <c r="H283" s="28" t="s">
        <v>225</v>
      </c>
      <c r="I283" s="31">
        <f>'[2]Прил 5'!K275</f>
        <v>120</v>
      </c>
      <c r="J283" s="31">
        <f>'[2]Прил 5'!L275</f>
        <v>120</v>
      </c>
    </row>
    <row r="284" spans="1:10" ht="50.25" customHeight="1" x14ac:dyDescent="0.2">
      <c r="A284" s="23" t="s">
        <v>371</v>
      </c>
      <c r="B284" s="24" t="s">
        <v>23</v>
      </c>
      <c r="C284" s="24" t="s">
        <v>13</v>
      </c>
      <c r="D284" s="24" t="s">
        <v>86</v>
      </c>
      <c r="E284" s="25"/>
      <c r="F284" s="24"/>
      <c r="G284" s="24"/>
      <c r="H284" s="25"/>
      <c r="I284" s="55">
        <f>I285+I288</f>
        <v>450</v>
      </c>
      <c r="J284" s="55">
        <f>J285+J288</f>
        <v>200</v>
      </c>
    </row>
    <row r="285" spans="1:10" ht="15.75" customHeight="1" x14ac:dyDescent="0.25">
      <c r="A285" s="44" t="s">
        <v>372</v>
      </c>
      <c r="B285" s="28" t="s">
        <v>23</v>
      </c>
      <c r="C285" s="28" t="s">
        <v>13</v>
      </c>
      <c r="D285" s="28" t="s">
        <v>86</v>
      </c>
      <c r="E285" s="28" t="s">
        <v>229</v>
      </c>
      <c r="F285" s="28" t="s">
        <v>13</v>
      </c>
      <c r="G285" s="28"/>
      <c r="H285" s="28"/>
      <c r="I285" s="31">
        <f>I286</f>
        <v>350</v>
      </c>
      <c r="J285" s="31">
        <f>J286</f>
        <v>150</v>
      </c>
    </row>
    <row r="286" spans="1:10" ht="14.25" customHeight="1" x14ac:dyDescent="0.25">
      <c r="A286" s="44" t="s">
        <v>374</v>
      </c>
      <c r="B286" s="28" t="s">
        <v>23</v>
      </c>
      <c r="C286" s="28" t="s">
        <v>13</v>
      </c>
      <c r="D286" s="28" t="s">
        <v>86</v>
      </c>
      <c r="E286" s="28" t="s">
        <v>229</v>
      </c>
      <c r="F286" s="28" t="s">
        <v>13</v>
      </c>
      <c r="G286" s="28" t="s">
        <v>375</v>
      </c>
      <c r="H286" s="28"/>
      <c r="I286" s="31">
        <f>I287</f>
        <v>350</v>
      </c>
      <c r="J286" s="31">
        <f>J287</f>
        <v>150</v>
      </c>
    </row>
    <row r="287" spans="1:10" ht="28.5" customHeight="1" x14ac:dyDescent="0.25">
      <c r="A287" s="44" t="s">
        <v>218</v>
      </c>
      <c r="B287" s="28" t="s">
        <v>23</v>
      </c>
      <c r="C287" s="28" t="s">
        <v>13</v>
      </c>
      <c r="D287" s="28" t="s">
        <v>86</v>
      </c>
      <c r="E287" s="28" t="s">
        <v>229</v>
      </c>
      <c r="F287" s="28" t="s">
        <v>13</v>
      </c>
      <c r="G287" s="28" t="s">
        <v>375</v>
      </c>
      <c r="H287" s="28" t="s">
        <v>225</v>
      </c>
      <c r="I287" s="31">
        <f>'[2]Прил 5'!K279</f>
        <v>350</v>
      </c>
      <c r="J287" s="31">
        <f>'[2]Прил 5'!L279</f>
        <v>150</v>
      </c>
    </row>
    <row r="288" spans="1:10" ht="14.25" customHeight="1" x14ac:dyDescent="0.25">
      <c r="A288" s="44" t="s">
        <v>373</v>
      </c>
      <c r="B288" s="28" t="s">
        <v>23</v>
      </c>
      <c r="C288" s="28" t="s">
        <v>13</v>
      </c>
      <c r="D288" s="28" t="s">
        <v>86</v>
      </c>
      <c r="E288" s="28" t="s">
        <v>229</v>
      </c>
      <c r="F288" s="28" t="s">
        <v>15</v>
      </c>
      <c r="G288" s="28"/>
      <c r="H288" s="28"/>
      <c r="I288" s="31">
        <f>I289</f>
        <v>100</v>
      </c>
      <c r="J288" s="31">
        <f>J289</f>
        <v>50</v>
      </c>
    </row>
    <row r="289" spans="1:11" ht="15.75" customHeight="1" x14ac:dyDescent="0.25">
      <c r="A289" s="44" t="s">
        <v>374</v>
      </c>
      <c r="B289" s="28" t="s">
        <v>23</v>
      </c>
      <c r="C289" s="28" t="s">
        <v>13</v>
      </c>
      <c r="D289" s="28" t="s">
        <v>86</v>
      </c>
      <c r="E289" s="28" t="s">
        <v>229</v>
      </c>
      <c r="F289" s="28" t="s">
        <v>15</v>
      </c>
      <c r="G289" s="28" t="s">
        <v>375</v>
      </c>
      <c r="H289" s="28"/>
      <c r="I289" s="31">
        <f>I290</f>
        <v>100</v>
      </c>
      <c r="J289" s="31">
        <f>J290</f>
        <v>50</v>
      </c>
    </row>
    <row r="290" spans="1:11" ht="28.5" customHeight="1" x14ac:dyDescent="0.25">
      <c r="A290" s="44" t="s">
        <v>218</v>
      </c>
      <c r="B290" s="28" t="s">
        <v>23</v>
      </c>
      <c r="C290" s="28" t="s">
        <v>13</v>
      </c>
      <c r="D290" s="28" t="s">
        <v>86</v>
      </c>
      <c r="E290" s="28" t="s">
        <v>229</v>
      </c>
      <c r="F290" s="28" t="s">
        <v>15</v>
      </c>
      <c r="G290" s="28" t="s">
        <v>375</v>
      </c>
      <c r="H290" s="28" t="s">
        <v>225</v>
      </c>
      <c r="I290" s="31">
        <f>'[2]Прил 5'!K282</f>
        <v>100</v>
      </c>
      <c r="J290" s="31">
        <f>'[2]Прил 5'!L282</f>
        <v>50</v>
      </c>
    </row>
    <row r="291" spans="1:11" ht="15" customHeight="1" x14ac:dyDescent="0.2">
      <c r="A291" s="60" t="s">
        <v>118</v>
      </c>
      <c r="B291" s="24" t="s">
        <v>23</v>
      </c>
      <c r="C291" s="24" t="s">
        <v>13</v>
      </c>
      <c r="D291" s="24" t="s">
        <v>102</v>
      </c>
      <c r="E291" s="25"/>
      <c r="F291" s="24"/>
      <c r="G291" s="24"/>
      <c r="H291" s="25"/>
      <c r="I291" s="26">
        <f>I292</f>
        <v>500.9</v>
      </c>
      <c r="J291" s="26">
        <f>J292</f>
        <v>500.9</v>
      </c>
    </row>
    <row r="292" spans="1:11" ht="15" customHeight="1" x14ac:dyDescent="0.25">
      <c r="A292" s="47" t="s">
        <v>119</v>
      </c>
      <c r="B292" s="28" t="s">
        <v>23</v>
      </c>
      <c r="C292" s="28" t="s">
        <v>13</v>
      </c>
      <c r="D292" s="28" t="s">
        <v>102</v>
      </c>
      <c r="E292" s="29">
        <v>9</v>
      </c>
      <c r="F292" s="28"/>
      <c r="G292" s="28"/>
      <c r="H292" s="29"/>
      <c r="I292" s="30">
        <f>I293+I296</f>
        <v>500.9</v>
      </c>
      <c r="J292" s="30">
        <f>J293+J296</f>
        <v>500.9</v>
      </c>
    </row>
    <row r="293" spans="1:11" ht="48" customHeight="1" x14ac:dyDescent="0.25">
      <c r="A293" s="47" t="s">
        <v>95</v>
      </c>
      <c r="B293" s="28" t="s">
        <v>23</v>
      </c>
      <c r="C293" s="28" t="s">
        <v>13</v>
      </c>
      <c r="D293" s="28" t="s">
        <v>102</v>
      </c>
      <c r="E293" s="29">
        <v>9</v>
      </c>
      <c r="F293" s="28" t="s">
        <v>201</v>
      </c>
      <c r="G293" s="28" t="s">
        <v>288</v>
      </c>
      <c r="H293" s="29"/>
      <c r="I293" s="30">
        <f>I294</f>
        <v>500.9</v>
      </c>
      <c r="J293" s="30">
        <f>J294</f>
        <v>500.9</v>
      </c>
    </row>
    <row r="294" spans="1:11" ht="15" customHeight="1" x14ac:dyDescent="0.25">
      <c r="A294" s="47" t="s">
        <v>214</v>
      </c>
      <c r="B294" s="28" t="s">
        <v>23</v>
      </c>
      <c r="C294" s="28" t="s">
        <v>13</v>
      </c>
      <c r="D294" s="28" t="s">
        <v>102</v>
      </c>
      <c r="E294" s="29">
        <v>9</v>
      </c>
      <c r="F294" s="28" t="s">
        <v>201</v>
      </c>
      <c r="G294" s="28" t="s">
        <v>288</v>
      </c>
      <c r="H294" s="29">
        <v>310</v>
      </c>
      <c r="I294" s="30">
        <f>'[2]Прил 5'!K286</f>
        <v>500.9</v>
      </c>
      <c r="J294" s="30">
        <f>'[2]Прил 5'!L286</f>
        <v>500.9</v>
      </c>
    </row>
    <row r="295" spans="1:11" ht="15" hidden="1" x14ac:dyDescent="0.25">
      <c r="A295" s="64" t="s">
        <v>431</v>
      </c>
      <c r="B295" s="28" t="s">
        <v>23</v>
      </c>
      <c r="C295" s="28" t="s">
        <v>13</v>
      </c>
      <c r="D295" s="28" t="s">
        <v>102</v>
      </c>
      <c r="E295" s="29">
        <v>9</v>
      </c>
      <c r="F295" s="28" t="s">
        <v>201</v>
      </c>
      <c r="G295" s="28" t="s">
        <v>432</v>
      </c>
      <c r="H295" s="29"/>
      <c r="I295" s="30">
        <f>I296</f>
        <v>0</v>
      </c>
      <c r="J295" s="30">
        <f>J296</f>
        <v>0</v>
      </c>
    </row>
    <row r="296" spans="1:11" ht="15" hidden="1" x14ac:dyDescent="0.25">
      <c r="A296" s="48" t="s">
        <v>208</v>
      </c>
      <c r="B296" s="28" t="s">
        <v>23</v>
      </c>
      <c r="C296" s="28" t="s">
        <v>13</v>
      </c>
      <c r="D296" s="28" t="s">
        <v>102</v>
      </c>
      <c r="E296" s="29">
        <v>9</v>
      </c>
      <c r="F296" s="28" t="s">
        <v>201</v>
      </c>
      <c r="G296" s="28" t="s">
        <v>432</v>
      </c>
      <c r="H296" s="29">
        <v>110</v>
      </c>
      <c r="I296" s="30"/>
      <c r="J296" s="30"/>
    </row>
    <row r="297" spans="1:11" ht="15" x14ac:dyDescent="0.25">
      <c r="A297" s="32" t="s">
        <v>82</v>
      </c>
      <c r="B297" s="21" t="s">
        <v>23</v>
      </c>
      <c r="C297" s="21" t="s">
        <v>17</v>
      </c>
      <c r="D297" s="21"/>
      <c r="E297" s="54"/>
      <c r="F297" s="53"/>
      <c r="G297" s="53"/>
      <c r="H297" s="54"/>
      <c r="I297" s="33">
        <f>I298</f>
        <v>3346.4</v>
      </c>
      <c r="J297" s="33">
        <f>J298</f>
        <v>3346.4</v>
      </c>
    </row>
    <row r="298" spans="1:11" ht="30" x14ac:dyDescent="0.25">
      <c r="A298" s="47" t="s">
        <v>148</v>
      </c>
      <c r="B298" s="42" t="s">
        <v>23</v>
      </c>
      <c r="C298" s="42" t="s">
        <v>17</v>
      </c>
      <c r="D298" s="42" t="s">
        <v>135</v>
      </c>
      <c r="E298" s="29"/>
      <c r="F298" s="28"/>
      <c r="G298" s="42"/>
      <c r="H298" s="29"/>
      <c r="I298" s="31">
        <f>I299</f>
        <v>3346.4</v>
      </c>
      <c r="J298" s="31">
        <f>J299</f>
        <v>3346.4</v>
      </c>
    </row>
    <row r="299" spans="1:11" ht="14.25" x14ac:dyDescent="0.2">
      <c r="A299" s="60" t="s">
        <v>155</v>
      </c>
      <c r="B299" s="36" t="s">
        <v>23</v>
      </c>
      <c r="C299" s="36" t="s">
        <v>17</v>
      </c>
      <c r="D299" s="36" t="s">
        <v>135</v>
      </c>
      <c r="E299" s="25">
        <v>3</v>
      </c>
      <c r="F299" s="24"/>
      <c r="G299" s="36"/>
      <c r="H299" s="25"/>
      <c r="I299" s="55">
        <f>I300+I302+I304+I306</f>
        <v>3346.4</v>
      </c>
      <c r="J299" s="55">
        <f>J300+J302+J304+J306</f>
        <v>3346.4</v>
      </c>
    </row>
    <row r="300" spans="1:11" ht="15" x14ac:dyDescent="0.25">
      <c r="A300" s="47" t="s">
        <v>156</v>
      </c>
      <c r="B300" s="42" t="s">
        <v>23</v>
      </c>
      <c r="C300" s="42" t="s">
        <v>17</v>
      </c>
      <c r="D300" s="42" t="s">
        <v>135</v>
      </c>
      <c r="E300" s="29">
        <v>3</v>
      </c>
      <c r="F300" s="28" t="s">
        <v>201</v>
      </c>
      <c r="G300" s="42" t="s">
        <v>289</v>
      </c>
      <c r="H300" s="29"/>
      <c r="I300" s="31">
        <f>I301</f>
        <v>500</v>
      </c>
      <c r="J300" s="31">
        <f>J301</f>
        <v>500</v>
      </c>
    </row>
    <row r="301" spans="1:11" ht="30" x14ac:dyDescent="0.25">
      <c r="A301" s="47" t="s">
        <v>218</v>
      </c>
      <c r="B301" s="42" t="s">
        <v>23</v>
      </c>
      <c r="C301" s="42" t="s">
        <v>17</v>
      </c>
      <c r="D301" s="42" t="s">
        <v>135</v>
      </c>
      <c r="E301" s="29">
        <v>3</v>
      </c>
      <c r="F301" s="28" t="s">
        <v>201</v>
      </c>
      <c r="G301" s="42" t="s">
        <v>289</v>
      </c>
      <c r="H301" s="29">
        <v>240</v>
      </c>
      <c r="I301" s="31">
        <f>'[2]Прил 5'!K293</f>
        <v>500</v>
      </c>
      <c r="J301" s="31">
        <f>'[2]Прил 5'!L293</f>
        <v>500</v>
      </c>
      <c r="K301" s="12"/>
    </row>
    <row r="302" spans="1:11" ht="15" x14ac:dyDescent="0.25">
      <c r="A302" s="47" t="s">
        <v>157</v>
      </c>
      <c r="B302" s="42" t="s">
        <v>23</v>
      </c>
      <c r="C302" s="42" t="s">
        <v>17</v>
      </c>
      <c r="D302" s="42" t="s">
        <v>135</v>
      </c>
      <c r="E302" s="29">
        <v>3</v>
      </c>
      <c r="F302" s="28" t="s">
        <v>201</v>
      </c>
      <c r="G302" s="42" t="s">
        <v>290</v>
      </c>
      <c r="H302" s="29"/>
      <c r="I302" s="31">
        <f>I303</f>
        <v>600</v>
      </c>
      <c r="J302" s="31">
        <f>J303</f>
        <v>600</v>
      </c>
      <c r="K302" s="12"/>
    </row>
    <row r="303" spans="1:11" ht="30" x14ac:dyDescent="0.25">
      <c r="A303" s="47" t="s">
        <v>218</v>
      </c>
      <c r="B303" s="42" t="s">
        <v>23</v>
      </c>
      <c r="C303" s="42" t="s">
        <v>17</v>
      </c>
      <c r="D303" s="42" t="s">
        <v>135</v>
      </c>
      <c r="E303" s="29">
        <v>3</v>
      </c>
      <c r="F303" s="28" t="s">
        <v>201</v>
      </c>
      <c r="G303" s="42" t="s">
        <v>290</v>
      </c>
      <c r="H303" s="29">
        <v>240</v>
      </c>
      <c r="I303" s="31">
        <f>'[2]Прил 5'!K295</f>
        <v>600</v>
      </c>
      <c r="J303" s="31">
        <f>'[2]Прил 5'!L295</f>
        <v>600</v>
      </c>
    </row>
    <row r="304" spans="1:11" ht="15" x14ac:dyDescent="0.25">
      <c r="A304" s="47" t="s">
        <v>150</v>
      </c>
      <c r="B304" s="42" t="s">
        <v>23</v>
      </c>
      <c r="C304" s="42" t="s">
        <v>17</v>
      </c>
      <c r="D304" s="42" t="s">
        <v>135</v>
      </c>
      <c r="E304" s="29">
        <v>3</v>
      </c>
      <c r="F304" s="28" t="s">
        <v>201</v>
      </c>
      <c r="G304" s="42" t="s">
        <v>285</v>
      </c>
      <c r="H304" s="29"/>
      <c r="I304" s="31">
        <f>I305</f>
        <v>2012</v>
      </c>
      <c r="J304" s="31">
        <f>J305</f>
        <v>2012</v>
      </c>
    </row>
    <row r="305" spans="1:10" ht="30" x14ac:dyDescent="0.25">
      <c r="A305" s="47" t="s">
        <v>218</v>
      </c>
      <c r="B305" s="42" t="s">
        <v>23</v>
      </c>
      <c r="C305" s="42" t="s">
        <v>17</v>
      </c>
      <c r="D305" s="42" t="s">
        <v>135</v>
      </c>
      <c r="E305" s="29">
        <v>3</v>
      </c>
      <c r="F305" s="28" t="s">
        <v>201</v>
      </c>
      <c r="G305" s="42" t="s">
        <v>285</v>
      </c>
      <c r="H305" s="29">
        <v>240</v>
      </c>
      <c r="I305" s="31">
        <f>'[2]Прил 5'!K297</f>
        <v>2012</v>
      </c>
      <c r="J305" s="31">
        <f>'[2]Прил 5'!L297</f>
        <v>2012</v>
      </c>
    </row>
    <row r="306" spans="1:10" ht="15" x14ac:dyDescent="0.25">
      <c r="A306" s="47" t="s">
        <v>144</v>
      </c>
      <c r="B306" s="42" t="s">
        <v>23</v>
      </c>
      <c r="C306" s="42" t="s">
        <v>17</v>
      </c>
      <c r="D306" s="42" t="s">
        <v>135</v>
      </c>
      <c r="E306" s="29">
        <v>3</v>
      </c>
      <c r="F306" s="28" t="s">
        <v>201</v>
      </c>
      <c r="G306" s="42" t="s">
        <v>277</v>
      </c>
      <c r="H306" s="29"/>
      <c r="I306" s="31">
        <f>I307</f>
        <v>234.4</v>
      </c>
      <c r="J306" s="31">
        <f>J307</f>
        <v>234.4</v>
      </c>
    </row>
    <row r="307" spans="1:10" ht="30" x14ac:dyDescent="0.25">
      <c r="A307" s="47" t="s">
        <v>218</v>
      </c>
      <c r="B307" s="42" t="s">
        <v>23</v>
      </c>
      <c r="C307" s="42" t="s">
        <v>17</v>
      </c>
      <c r="D307" s="42" t="s">
        <v>135</v>
      </c>
      <c r="E307" s="29">
        <v>3</v>
      </c>
      <c r="F307" s="28" t="s">
        <v>201</v>
      </c>
      <c r="G307" s="42" t="s">
        <v>277</v>
      </c>
      <c r="H307" s="29">
        <v>240</v>
      </c>
      <c r="I307" s="31">
        <f>'[2]Прил 5'!K299</f>
        <v>234.4</v>
      </c>
      <c r="J307" s="31">
        <f>'[2]Прил 5'!L299</f>
        <v>234.4</v>
      </c>
    </row>
    <row r="308" spans="1:10" ht="15" x14ac:dyDescent="0.25">
      <c r="A308" s="20" t="s">
        <v>92</v>
      </c>
      <c r="B308" s="21">
        <v>10</v>
      </c>
      <c r="C308" s="53"/>
      <c r="D308" s="53"/>
      <c r="E308" s="54"/>
      <c r="F308" s="53"/>
      <c r="G308" s="53"/>
      <c r="H308" s="54"/>
      <c r="I308" s="33">
        <f>I309</f>
        <v>544.5</v>
      </c>
      <c r="J308" s="33">
        <f t="shared" ref="I308:J312" si="13">J309</f>
        <v>544.5</v>
      </c>
    </row>
    <row r="309" spans="1:10" ht="14.25" x14ac:dyDescent="0.2">
      <c r="A309" s="32" t="s">
        <v>93</v>
      </c>
      <c r="B309" s="21" t="s">
        <v>86</v>
      </c>
      <c r="C309" s="21" t="s">
        <v>14</v>
      </c>
      <c r="D309" s="21"/>
      <c r="E309" s="21"/>
      <c r="F309" s="21"/>
      <c r="G309" s="21"/>
      <c r="H309" s="20"/>
      <c r="I309" s="33">
        <f>I310+I314</f>
        <v>544.5</v>
      </c>
      <c r="J309" s="33">
        <f>J310+J314</f>
        <v>544.5</v>
      </c>
    </row>
    <row r="310" spans="1:10" ht="15" x14ac:dyDescent="0.25">
      <c r="A310" s="47" t="s">
        <v>159</v>
      </c>
      <c r="B310" s="28" t="s">
        <v>86</v>
      </c>
      <c r="C310" s="28" t="s">
        <v>14</v>
      </c>
      <c r="D310" s="28" t="s">
        <v>158</v>
      </c>
      <c r="E310" s="29"/>
      <c r="F310" s="28"/>
      <c r="G310" s="42"/>
      <c r="H310" s="29"/>
      <c r="I310" s="31">
        <f t="shared" si="13"/>
        <v>494.5</v>
      </c>
      <c r="J310" s="31">
        <f t="shared" si="13"/>
        <v>494.5</v>
      </c>
    </row>
    <row r="311" spans="1:10" ht="15" x14ac:dyDescent="0.25">
      <c r="A311" s="47" t="s">
        <v>160</v>
      </c>
      <c r="B311" s="28" t="s">
        <v>86</v>
      </c>
      <c r="C311" s="28" t="s">
        <v>14</v>
      </c>
      <c r="D311" s="28" t="s">
        <v>158</v>
      </c>
      <c r="E311" s="29">
        <v>3</v>
      </c>
      <c r="F311" s="28"/>
      <c r="G311" s="42"/>
      <c r="H311" s="29"/>
      <c r="I311" s="31">
        <f t="shared" si="13"/>
        <v>494.5</v>
      </c>
      <c r="J311" s="31">
        <f t="shared" si="13"/>
        <v>494.5</v>
      </c>
    </row>
    <row r="312" spans="1:10" ht="30" x14ac:dyDescent="0.25">
      <c r="A312" s="47" t="s">
        <v>161</v>
      </c>
      <c r="B312" s="28" t="s">
        <v>86</v>
      </c>
      <c r="C312" s="28" t="s">
        <v>14</v>
      </c>
      <c r="D312" s="28" t="s">
        <v>158</v>
      </c>
      <c r="E312" s="29">
        <v>3</v>
      </c>
      <c r="F312" s="28" t="s">
        <v>201</v>
      </c>
      <c r="G312" s="42" t="s">
        <v>291</v>
      </c>
      <c r="H312" s="29"/>
      <c r="I312" s="31">
        <f t="shared" si="13"/>
        <v>494.5</v>
      </c>
      <c r="J312" s="31">
        <f t="shared" si="13"/>
        <v>494.5</v>
      </c>
    </row>
    <row r="313" spans="1:10" ht="30" x14ac:dyDescent="0.25">
      <c r="A313" s="47" t="s">
        <v>218</v>
      </c>
      <c r="B313" s="28" t="s">
        <v>86</v>
      </c>
      <c r="C313" s="28" t="s">
        <v>14</v>
      </c>
      <c r="D313" s="28" t="s">
        <v>158</v>
      </c>
      <c r="E313" s="29">
        <v>3</v>
      </c>
      <c r="F313" s="28" t="s">
        <v>201</v>
      </c>
      <c r="G313" s="42" t="s">
        <v>291</v>
      </c>
      <c r="H313" s="29">
        <v>240</v>
      </c>
      <c r="I313" s="31">
        <f>'[2]Прил 5'!K305</f>
        <v>494.5</v>
      </c>
      <c r="J313" s="31">
        <f>'[2]Прил 5'!L305</f>
        <v>494.5</v>
      </c>
    </row>
    <row r="314" spans="1:10" ht="15" x14ac:dyDescent="0.25">
      <c r="A314" s="47" t="s">
        <v>118</v>
      </c>
      <c r="B314" s="28" t="s">
        <v>86</v>
      </c>
      <c r="C314" s="28" t="s">
        <v>14</v>
      </c>
      <c r="D314" s="28" t="s">
        <v>102</v>
      </c>
      <c r="E314" s="29"/>
      <c r="F314" s="28"/>
      <c r="G314" s="42"/>
      <c r="H314" s="29"/>
      <c r="I314" s="31">
        <f t="shared" ref="I314:J316" si="14">I315</f>
        <v>50</v>
      </c>
      <c r="J314" s="31">
        <f t="shared" si="14"/>
        <v>50</v>
      </c>
    </row>
    <row r="315" spans="1:10" ht="15" x14ac:dyDescent="0.25">
      <c r="A315" s="47" t="s">
        <v>119</v>
      </c>
      <c r="B315" s="28" t="s">
        <v>86</v>
      </c>
      <c r="C315" s="28" t="s">
        <v>14</v>
      </c>
      <c r="D315" s="28" t="s">
        <v>102</v>
      </c>
      <c r="E315" s="29">
        <v>9</v>
      </c>
      <c r="F315" s="28"/>
      <c r="G315" s="42"/>
      <c r="H315" s="29"/>
      <c r="I315" s="31">
        <f t="shared" si="14"/>
        <v>50</v>
      </c>
      <c r="J315" s="31">
        <f t="shared" si="14"/>
        <v>50</v>
      </c>
    </row>
    <row r="316" spans="1:10" ht="15" x14ac:dyDescent="0.25">
      <c r="A316" s="47" t="s">
        <v>172</v>
      </c>
      <c r="B316" s="28" t="s">
        <v>86</v>
      </c>
      <c r="C316" s="28" t="s">
        <v>14</v>
      </c>
      <c r="D316" s="28" t="s">
        <v>102</v>
      </c>
      <c r="E316" s="29">
        <v>9</v>
      </c>
      <c r="F316" s="28" t="s">
        <v>201</v>
      </c>
      <c r="G316" s="42" t="s">
        <v>286</v>
      </c>
      <c r="H316" s="29"/>
      <c r="I316" s="31">
        <f t="shared" si="14"/>
        <v>50</v>
      </c>
      <c r="J316" s="31">
        <f t="shared" si="14"/>
        <v>50</v>
      </c>
    </row>
    <row r="317" spans="1:10" ht="15" x14ac:dyDescent="0.25">
      <c r="A317" s="47" t="s">
        <v>214</v>
      </c>
      <c r="B317" s="28" t="s">
        <v>86</v>
      </c>
      <c r="C317" s="28" t="s">
        <v>14</v>
      </c>
      <c r="D317" s="28" t="s">
        <v>102</v>
      </c>
      <c r="E317" s="29">
        <v>9</v>
      </c>
      <c r="F317" s="28" t="s">
        <v>201</v>
      </c>
      <c r="G317" s="42" t="s">
        <v>286</v>
      </c>
      <c r="H317" s="29">
        <v>310</v>
      </c>
      <c r="I317" s="31">
        <f>'[2]Прил 5'!K309</f>
        <v>50</v>
      </c>
      <c r="J317" s="31">
        <f>'[2]Прил 5'!L309</f>
        <v>50</v>
      </c>
    </row>
    <row r="318" spans="1:10" ht="14.25" x14ac:dyDescent="0.2">
      <c r="A318" s="20" t="s">
        <v>94</v>
      </c>
      <c r="B318" s="21">
        <v>11</v>
      </c>
      <c r="C318" s="21"/>
      <c r="D318" s="21"/>
      <c r="E318" s="20"/>
      <c r="F318" s="21"/>
      <c r="G318" s="21"/>
      <c r="H318" s="20"/>
      <c r="I318" s="33">
        <f t="shared" ref="I318:J320" si="15">I319</f>
        <v>3094</v>
      </c>
      <c r="J318" s="33">
        <f t="shared" si="15"/>
        <v>3094</v>
      </c>
    </row>
    <row r="319" spans="1:10" ht="14.25" x14ac:dyDescent="0.2">
      <c r="A319" s="32" t="s">
        <v>83</v>
      </c>
      <c r="B319" s="21">
        <v>11</v>
      </c>
      <c r="C319" s="21" t="s">
        <v>18</v>
      </c>
      <c r="D319" s="21"/>
      <c r="E319" s="20"/>
      <c r="F319" s="21"/>
      <c r="G319" s="21"/>
      <c r="H319" s="20"/>
      <c r="I319" s="33">
        <f t="shared" si="15"/>
        <v>3094</v>
      </c>
      <c r="J319" s="33">
        <f t="shared" si="15"/>
        <v>3094</v>
      </c>
    </row>
    <row r="320" spans="1:10" ht="30" x14ac:dyDescent="0.25">
      <c r="A320" s="47" t="s">
        <v>148</v>
      </c>
      <c r="B320" s="42" t="s">
        <v>87</v>
      </c>
      <c r="C320" s="42" t="s">
        <v>18</v>
      </c>
      <c r="D320" s="42" t="s">
        <v>135</v>
      </c>
      <c r="E320" s="29"/>
      <c r="F320" s="28"/>
      <c r="G320" s="42"/>
      <c r="H320" s="29"/>
      <c r="I320" s="31">
        <f t="shared" si="15"/>
        <v>3094</v>
      </c>
      <c r="J320" s="31">
        <f t="shared" si="15"/>
        <v>3094</v>
      </c>
    </row>
    <row r="321" spans="1:10" ht="42.75" x14ac:dyDescent="0.2">
      <c r="A321" s="60" t="s">
        <v>162</v>
      </c>
      <c r="B321" s="36" t="s">
        <v>87</v>
      </c>
      <c r="C321" s="36" t="s">
        <v>18</v>
      </c>
      <c r="D321" s="36" t="s">
        <v>135</v>
      </c>
      <c r="E321" s="25">
        <v>4</v>
      </c>
      <c r="F321" s="24"/>
      <c r="G321" s="36"/>
      <c r="H321" s="25"/>
      <c r="I321" s="55">
        <f>I322+I324+I326</f>
        <v>3094</v>
      </c>
      <c r="J321" s="55">
        <f>J322+J324+J326</f>
        <v>3094</v>
      </c>
    </row>
    <row r="322" spans="1:10" ht="15" x14ac:dyDescent="0.25">
      <c r="A322" s="47" t="s">
        <v>163</v>
      </c>
      <c r="B322" s="42" t="s">
        <v>87</v>
      </c>
      <c r="C322" s="42" t="s">
        <v>18</v>
      </c>
      <c r="D322" s="42" t="s">
        <v>135</v>
      </c>
      <c r="E322" s="29">
        <v>4</v>
      </c>
      <c r="F322" s="28" t="s">
        <v>201</v>
      </c>
      <c r="G322" s="42" t="s">
        <v>292</v>
      </c>
      <c r="H322" s="29"/>
      <c r="I322" s="31">
        <f>I323</f>
        <v>274</v>
      </c>
      <c r="J322" s="31">
        <f>J323</f>
        <v>274</v>
      </c>
    </row>
    <row r="323" spans="1:10" ht="30" x14ac:dyDescent="0.25">
      <c r="A323" s="47" t="s">
        <v>218</v>
      </c>
      <c r="B323" s="42" t="s">
        <v>87</v>
      </c>
      <c r="C323" s="42" t="s">
        <v>18</v>
      </c>
      <c r="D323" s="42" t="s">
        <v>135</v>
      </c>
      <c r="E323" s="29">
        <v>4</v>
      </c>
      <c r="F323" s="28" t="s">
        <v>201</v>
      </c>
      <c r="G323" s="42" t="s">
        <v>292</v>
      </c>
      <c r="H323" s="29">
        <v>240</v>
      </c>
      <c r="I323" s="31">
        <f>'[2]Прил 5'!K315</f>
        <v>274</v>
      </c>
      <c r="J323" s="31">
        <f>'[2]Прил 5'!L315</f>
        <v>274</v>
      </c>
    </row>
    <row r="324" spans="1:10" ht="15" x14ac:dyDescent="0.25">
      <c r="A324" s="47" t="s">
        <v>144</v>
      </c>
      <c r="B324" s="42" t="s">
        <v>87</v>
      </c>
      <c r="C324" s="42" t="s">
        <v>18</v>
      </c>
      <c r="D324" s="42" t="s">
        <v>135</v>
      </c>
      <c r="E324" s="29">
        <v>4</v>
      </c>
      <c r="F324" s="28" t="s">
        <v>201</v>
      </c>
      <c r="G324" s="42" t="s">
        <v>277</v>
      </c>
      <c r="H324" s="29"/>
      <c r="I324" s="31">
        <f>I325</f>
        <v>1320</v>
      </c>
      <c r="J324" s="31">
        <f>J325</f>
        <v>1320</v>
      </c>
    </row>
    <row r="325" spans="1:10" ht="30" x14ac:dyDescent="0.25">
      <c r="A325" s="47" t="s">
        <v>218</v>
      </c>
      <c r="B325" s="42" t="s">
        <v>87</v>
      </c>
      <c r="C325" s="42" t="s">
        <v>18</v>
      </c>
      <c r="D325" s="42" t="s">
        <v>135</v>
      </c>
      <c r="E325" s="29">
        <v>4</v>
      </c>
      <c r="F325" s="28" t="s">
        <v>201</v>
      </c>
      <c r="G325" s="42" t="s">
        <v>277</v>
      </c>
      <c r="H325" s="29">
        <v>240</v>
      </c>
      <c r="I325" s="31">
        <f>'[2]Прил 5'!K317</f>
        <v>1320</v>
      </c>
      <c r="J325" s="31">
        <f>'[2]Прил 5'!L317</f>
        <v>1320</v>
      </c>
    </row>
    <row r="326" spans="1:10" ht="15" x14ac:dyDescent="0.25">
      <c r="A326" s="47" t="s">
        <v>164</v>
      </c>
      <c r="B326" s="42" t="s">
        <v>87</v>
      </c>
      <c r="C326" s="42" t="s">
        <v>18</v>
      </c>
      <c r="D326" s="42" t="s">
        <v>135</v>
      </c>
      <c r="E326" s="29">
        <v>4</v>
      </c>
      <c r="F326" s="28" t="s">
        <v>201</v>
      </c>
      <c r="G326" s="42" t="s">
        <v>293</v>
      </c>
      <c r="H326" s="29"/>
      <c r="I326" s="31">
        <f>I327</f>
        <v>1500</v>
      </c>
      <c r="J326" s="31">
        <f>J327</f>
        <v>1500</v>
      </c>
    </row>
    <row r="327" spans="1:10" ht="30" x14ac:dyDescent="0.25">
      <c r="A327" s="47" t="s">
        <v>218</v>
      </c>
      <c r="B327" s="42" t="s">
        <v>87</v>
      </c>
      <c r="C327" s="42" t="s">
        <v>18</v>
      </c>
      <c r="D327" s="42" t="s">
        <v>135</v>
      </c>
      <c r="E327" s="29">
        <v>4</v>
      </c>
      <c r="F327" s="28" t="s">
        <v>201</v>
      </c>
      <c r="G327" s="42" t="s">
        <v>293</v>
      </c>
      <c r="H327" s="29">
        <v>240</v>
      </c>
      <c r="I327" s="31">
        <f>'[2]Прил 5'!K319</f>
        <v>1500</v>
      </c>
      <c r="J327" s="31">
        <f>'[2]Прил 5'!L319</f>
        <v>1500</v>
      </c>
    </row>
    <row r="328" spans="1:10" ht="14.25" x14ac:dyDescent="0.2">
      <c r="A328" s="20" t="s">
        <v>369</v>
      </c>
      <c r="B328" s="21" t="s">
        <v>100</v>
      </c>
      <c r="C328" s="21"/>
      <c r="D328" s="21"/>
      <c r="E328" s="20"/>
      <c r="F328" s="21"/>
      <c r="G328" s="21"/>
      <c r="H328" s="20"/>
      <c r="I328" s="33">
        <f t="shared" ref="I328:J332" si="16">I329</f>
        <v>350</v>
      </c>
      <c r="J328" s="33">
        <f t="shared" si="16"/>
        <v>350</v>
      </c>
    </row>
    <row r="329" spans="1:10" ht="14.25" x14ac:dyDescent="0.2">
      <c r="A329" s="32" t="s">
        <v>370</v>
      </c>
      <c r="B329" s="21" t="s">
        <v>100</v>
      </c>
      <c r="C329" s="21" t="s">
        <v>15</v>
      </c>
      <c r="D329" s="21"/>
      <c r="E329" s="20"/>
      <c r="F329" s="21"/>
      <c r="G329" s="21"/>
      <c r="H329" s="20"/>
      <c r="I329" s="33">
        <f t="shared" si="16"/>
        <v>350</v>
      </c>
      <c r="J329" s="33">
        <f t="shared" si="16"/>
        <v>350</v>
      </c>
    </row>
    <row r="330" spans="1:10" ht="30" x14ac:dyDescent="0.25">
      <c r="A330" s="47" t="s">
        <v>393</v>
      </c>
      <c r="B330" s="42" t="s">
        <v>100</v>
      </c>
      <c r="C330" s="42" t="s">
        <v>15</v>
      </c>
      <c r="D330" s="42" t="s">
        <v>87</v>
      </c>
      <c r="E330" s="29"/>
      <c r="F330" s="28"/>
      <c r="G330" s="42"/>
      <c r="H330" s="29"/>
      <c r="I330" s="31">
        <f t="shared" si="16"/>
        <v>350</v>
      </c>
      <c r="J330" s="31">
        <f t="shared" si="16"/>
        <v>350</v>
      </c>
    </row>
    <row r="331" spans="1:10" ht="15" x14ac:dyDescent="0.25">
      <c r="A331" s="44" t="s">
        <v>366</v>
      </c>
      <c r="B331" s="28" t="s">
        <v>100</v>
      </c>
      <c r="C331" s="28" t="s">
        <v>15</v>
      </c>
      <c r="D331" s="28" t="s">
        <v>87</v>
      </c>
      <c r="E331" s="28" t="s">
        <v>229</v>
      </c>
      <c r="F331" s="28" t="s">
        <v>13</v>
      </c>
      <c r="G331" s="28"/>
      <c r="H331" s="28"/>
      <c r="I331" s="31">
        <f t="shared" si="16"/>
        <v>350</v>
      </c>
      <c r="J331" s="31">
        <f t="shared" si="16"/>
        <v>350</v>
      </c>
    </row>
    <row r="332" spans="1:10" ht="15" x14ac:dyDescent="0.25">
      <c r="A332" s="44" t="s">
        <v>366</v>
      </c>
      <c r="B332" s="28" t="s">
        <v>100</v>
      </c>
      <c r="C332" s="28" t="s">
        <v>15</v>
      </c>
      <c r="D332" s="28" t="s">
        <v>87</v>
      </c>
      <c r="E332" s="28" t="s">
        <v>229</v>
      </c>
      <c r="F332" s="28" t="s">
        <v>13</v>
      </c>
      <c r="G332" s="28" t="s">
        <v>367</v>
      </c>
      <c r="H332" s="28"/>
      <c r="I332" s="31">
        <f t="shared" si="16"/>
        <v>350</v>
      </c>
      <c r="J332" s="31">
        <f t="shared" si="16"/>
        <v>350</v>
      </c>
    </row>
    <row r="333" spans="1:10" ht="30.75" thickBot="1" x14ac:dyDescent="0.3">
      <c r="A333" s="44" t="s">
        <v>218</v>
      </c>
      <c r="B333" s="28" t="s">
        <v>100</v>
      </c>
      <c r="C333" s="28" t="s">
        <v>15</v>
      </c>
      <c r="D333" s="28" t="s">
        <v>87</v>
      </c>
      <c r="E333" s="28" t="s">
        <v>229</v>
      </c>
      <c r="F333" s="28" t="s">
        <v>13</v>
      </c>
      <c r="G333" s="28" t="s">
        <v>367</v>
      </c>
      <c r="H333" s="28" t="s">
        <v>225</v>
      </c>
      <c r="I333" s="31">
        <f>'[2]Прил 5'!K325</f>
        <v>350</v>
      </c>
      <c r="J333" s="31">
        <f>'[2]Прил 5'!L325</f>
        <v>350</v>
      </c>
    </row>
    <row r="334" spans="1:10" ht="15.75" thickBot="1" x14ac:dyDescent="0.3">
      <c r="A334" s="67"/>
      <c r="B334" s="69"/>
      <c r="C334" s="68"/>
      <c r="D334" s="69"/>
      <c r="E334" s="68"/>
      <c r="F334" s="68"/>
      <c r="G334" s="69"/>
      <c r="H334" s="210" t="s">
        <v>30</v>
      </c>
      <c r="I334" s="70">
        <f>I18+I131+I153+I173+I256+I271+I308+I318+I328</f>
        <v>88698.8</v>
      </c>
      <c r="J334" s="70">
        <f>J18+J131+J153+J173+J256+J271+J308+J318+J328</f>
        <v>89123.5</v>
      </c>
    </row>
    <row r="335" spans="1:10" ht="15" x14ac:dyDescent="0.25">
      <c r="A335" s="93"/>
      <c r="B335" s="78"/>
      <c r="C335" s="77"/>
      <c r="D335" s="78"/>
      <c r="E335" s="77"/>
      <c r="F335" s="77"/>
      <c r="G335" s="78"/>
      <c r="H335" s="94" t="s">
        <v>63</v>
      </c>
      <c r="I335" s="95">
        <f>I18</f>
        <v>15667.3</v>
      </c>
      <c r="J335" s="95">
        <f>J18</f>
        <v>15913.3</v>
      </c>
    </row>
    <row r="336" spans="1:10" ht="15" x14ac:dyDescent="0.25">
      <c r="A336" s="93"/>
      <c r="B336" s="78"/>
      <c r="C336" s="77"/>
      <c r="D336" s="78"/>
      <c r="E336" s="77"/>
      <c r="F336" s="77"/>
      <c r="G336" s="78"/>
      <c r="H336" s="96" t="s">
        <v>64</v>
      </c>
      <c r="I336" s="97">
        <f>I122</f>
        <v>0</v>
      </c>
      <c r="J336" s="97">
        <f>J122</f>
        <v>0</v>
      </c>
    </row>
    <row r="337" spans="1:10" ht="15" x14ac:dyDescent="0.25">
      <c r="A337" s="93"/>
      <c r="B337" s="78"/>
      <c r="C337" s="77"/>
      <c r="D337" s="78"/>
      <c r="E337" s="77"/>
      <c r="F337" s="77"/>
      <c r="G337" s="78"/>
      <c r="H337" s="96" t="s">
        <v>75</v>
      </c>
      <c r="I337" s="97">
        <f>I131</f>
        <v>1070.5</v>
      </c>
      <c r="J337" s="97">
        <f>J131</f>
        <v>1070.5</v>
      </c>
    </row>
    <row r="338" spans="1:10" ht="15" x14ac:dyDescent="0.25">
      <c r="A338" s="93"/>
      <c r="B338" s="78"/>
      <c r="C338" s="77"/>
      <c r="D338" s="78"/>
      <c r="E338" s="77"/>
      <c r="F338" s="77"/>
      <c r="G338" s="78"/>
      <c r="H338" s="96" t="s">
        <v>80</v>
      </c>
      <c r="I338" s="97">
        <f>I153</f>
        <v>17075</v>
      </c>
      <c r="J338" s="97">
        <f>J153</f>
        <v>17075</v>
      </c>
    </row>
    <row r="339" spans="1:10" ht="15" x14ac:dyDescent="0.25">
      <c r="A339" s="93"/>
      <c r="B339" s="78"/>
      <c r="C339" s="77"/>
      <c r="D339" s="78"/>
      <c r="E339" s="77"/>
      <c r="F339" s="77"/>
      <c r="G339" s="78"/>
      <c r="H339" s="96" t="s">
        <v>65</v>
      </c>
      <c r="I339" s="97">
        <f>I173</f>
        <v>44318.8</v>
      </c>
      <c r="J339" s="97">
        <f>J173</f>
        <v>44747.5</v>
      </c>
    </row>
    <row r="340" spans="1:10" ht="15" x14ac:dyDescent="0.25">
      <c r="A340" s="93"/>
      <c r="B340" s="78"/>
      <c r="C340" s="77"/>
      <c r="D340" s="78"/>
      <c r="E340" s="77"/>
      <c r="F340" s="77"/>
      <c r="G340" s="78"/>
      <c r="H340" s="96" t="s">
        <v>67</v>
      </c>
      <c r="I340" s="97">
        <f>I256</f>
        <v>323</v>
      </c>
      <c r="J340" s="97">
        <f>J256</f>
        <v>323</v>
      </c>
    </row>
    <row r="341" spans="1:10" ht="15" x14ac:dyDescent="0.25">
      <c r="A341" s="93"/>
      <c r="B341" s="78"/>
      <c r="C341" s="77"/>
      <c r="D341" s="78"/>
      <c r="E341" s="77"/>
      <c r="F341" s="77"/>
      <c r="G341" s="78"/>
      <c r="H341" s="96" t="s">
        <v>66</v>
      </c>
      <c r="I341" s="132">
        <f>I271</f>
        <v>6255.7</v>
      </c>
      <c r="J341" s="132">
        <f>J271</f>
        <v>6005.7</v>
      </c>
    </row>
    <row r="342" spans="1:10" ht="15" x14ac:dyDescent="0.25">
      <c r="A342" s="93"/>
      <c r="B342" s="78"/>
      <c r="C342" s="77"/>
      <c r="D342" s="78"/>
      <c r="E342" s="77"/>
      <c r="F342" s="77"/>
      <c r="G342" s="78"/>
      <c r="H342" s="96">
        <v>10</v>
      </c>
      <c r="I342" s="132">
        <f>I308</f>
        <v>544.5</v>
      </c>
      <c r="J342" s="132">
        <f>J308</f>
        <v>544.5</v>
      </c>
    </row>
    <row r="343" spans="1:10" ht="15.75" thickBot="1" x14ac:dyDescent="0.3">
      <c r="A343" s="93"/>
      <c r="B343" s="78"/>
      <c r="C343" s="77"/>
      <c r="D343" s="78"/>
      <c r="E343" s="77"/>
      <c r="F343" s="77"/>
      <c r="G343" s="78"/>
      <c r="H343" s="98">
        <v>11</v>
      </c>
      <c r="I343" s="133">
        <f>I318</f>
        <v>3094</v>
      </c>
      <c r="J343" s="133">
        <f>J318</f>
        <v>3094</v>
      </c>
    </row>
    <row r="344" spans="1:10" ht="15.75" thickBot="1" x14ac:dyDescent="0.3">
      <c r="A344" s="93"/>
      <c r="B344" s="78"/>
      <c r="C344" s="77"/>
      <c r="D344" s="78"/>
      <c r="E344" s="77"/>
      <c r="F344" s="77"/>
      <c r="G344" s="78"/>
      <c r="H344" s="98">
        <v>12</v>
      </c>
      <c r="I344" s="133">
        <f>I328</f>
        <v>350</v>
      </c>
      <c r="J344" s="133">
        <f>J328</f>
        <v>350</v>
      </c>
    </row>
    <row r="345" spans="1:10" ht="15.75" thickBot="1" x14ac:dyDescent="0.3">
      <c r="A345" s="93"/>
      <c r="B345" s="78"/>
      <c r="C345" s="77"/>
      <c r="D345" s="78"/>
      <c r="E345" s="77"/>
      <c r="F345" s="77"/>
      <c r="G345" s="78"/>
      <c r="H345" s="98">
        <v>99</v>
      </c>
      <c r="I345" s="133">
        <f>'[2]Прил 5'!K354</f>
        <v>6785.3</v>
      </c>
      <c r="J345" s="133">
        <f>'[2]Прил 5'!L354</f>
        <v>6575.8</v>
      </c>
    </row>
    <row r="346" spans="1:10" ht="15.75" thickBot="1" x14ac:dyDescent="0.3">
      <c r="A346" s="93"/>
      <c r="B346" s="78"/>
      <c r="C346" s="77"/>
      <c r="D346" s="78"/>
      <c r="E346" s="77"/>
      <c r="F346" s="77"/>
      <c r="G346" s="78"/>
      <c r="H346" s="99"/>
      <c r="I346" s="134">
        <f>SUM(I335:I345)</f>
        <v>95484.1</v>
      </c>
      <c r="J346" s="134">
        <f>SUM(J335:J345)</f>
        <v>95699.3</v>
      </c>
    </row>
    <row r="347" spans="1:10" ht="15" x14ac:dyDescent="0.25">
      <c r="A347" s="93"/>
      <c r="B347" s="78"/>
      <c r="C347" s="77"/>
      <c r="D347" s="78"/>
      <c r="E347" s="77"/>
      <c r="F347" s="77"/>
      <c r="G347" s="78"/>
      <c r="H347" s="77" t="s">
        <v>199</v>
      </c>
      <c r="I347" s="135">
        <v>95551</v>
      </c>
      <c r="J347" s="135">
        <v>95766</v>
      </c>
    </row>
  </sheetData>
  <autoFilter ref="A17:H306">
    <filterColumn colId="4" showButton="0"/>
  </autoFilter>
  <mergeCells count="3">
    <mergeCell ref="A14:J14"/>
    <mergeCell ref="A15:J15"/>
    <mergeCell ref="D17:G17"/>
  </mergeCells>
  <pageMargins left="0.62992125984251968" right="0.31496062992125984" top="0.31496062992125984" bottom="0.35433070866141736" header="0.27559055118110237" footer="0.31496062992125984"/>
  <pageSetup paperSize="9" scale="71" orientation="portrait" verticalDpi="300" r:id="rId1"/>
  <headerFooter alignWithMargins="0"/>
  <rowBreaks count="4" manualBreakCount="4">
    <brk id="89" max="9" man="1"/>
    <brk id="142" max="9" man="1"/>
    <brk id="200" max="9" man="1"/>
    <brk id="268"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E424"/>
  <sheetViews>
    <sheetView view="pageBreakPreview" zoomScaleNormal="100" zoomScaleSheetLayoutView="100" workbookViewId="0">
      <selection activeCell="I15" sqref="I15"/>
    </sheetView>
  </sheetViews>
  <sheetFormatPr defaultRowHeight="15" x14ac:dyDescent="0.25"/>
  <cols>
    <col min="1" max="1" width="4.85546875" style="75" customWidth="1"/>
    <col min="2" max="2" width="73.5703125" style="76" customWidth="1"/>
    <col min="3" max="3" width="4.7109375" style="77" customWidth="1"/>
    <col min="4" max="4" width="4.5703125" style="78" customWidth="1"/>
    <col min="5" max="5" width="3.7109375" style="77" customWidth="1"/>
    <col min="6" max="6" width="3.7109375" style="78" customWidth="1"/>
    <col min="7" max="7" width="3.85546875" style="77" customWidth="1"/>
    <col min="8" max="8" width="3.85546875" style="78" customWidth="1"/>
    <col min="9" max="9" width="6.42578125" style="78" customWidth="1"/>
    <col min="10" max="10" width="5.28515625" style="77" customWidth="1"/>
    <col min="11" max="11" width="10.28515625" style="135" customWidth="1"/>
    <col min="12" max="16384" width="9.140625" style="76"/>
  </cols>
  <sheetData>
    <row r="1" spans="1:11" x14ac:dyDescent="0.25">
      <c r="K1" s="9" t="s">
        <v>386</v>
      </c>
    </row>
    <row r="2" spans="1:11" x14ac:dyDescent="0.25">
      <c r="K2" s="9" t="s">
        <v>77</v>
      </c>
    </row>
    <row r="3" spans="1:11" x14ac:dyDescent="0.25">
      <c r="K3" s="9" t="s">
        <v>392</v>
      </c>
    </row>
    <row r="4" spans="1:11" x14ac:dyDescent="0.25">
      <c r="K4" s="9" t="s">
        <v>382</v>
      </c>
    </row>
    <row r="5" spans="1:11" x14ac:dyDescent="0.25">
      <c r="K5" s="9" t="s">
        <v>383</v>
      </c>
    </row>
    <row r="6" spans="1:11" x14ac:dyDescent="0.25">
      <c r="K6" s="9" t="str">
        <f>'Прил 3 '!J6</f>
        <v xml:space="preserve"> от "__" сентября 2016 года № ________</v>
      </c>
    </row>
    <row r="7" spans="1:11" x14ac:dyDescent="0.25">
      <c r="K7" s="9"/>
    </row>
    <row r="8" spans="1:11" x14ac:dyDescent="0.25">
      <c r="K8" s="9" t="s">
        <v>70</v>
      </c>
    </row>
    <row r="9" spans="1:11" x14ac:dyDescent="0.25">
      <c r="K9" s="9" t="s">
        <v>77</v>
      </c>
    </row>
    <row r="10" spans="1:11" x14ac:dyDescent="0.25">
      <c r="K10" s="9" t="s">
        <v>85</v>
      </c>
    </row>
    <row r="11" spans="1:11" x14ac:dyDescent="0.25">
      <c r="K11" s="9" t="s">
        <v>215</v>
      </c>
    </row>
    <row r="12" spans="1:11" x14ac:dyDescent="0.25">
      <c r="K12" s="9" t="s">
        <v>421</v>
      </c>
    </row>
    <row r="13" spans="1:11" x14ac:dyDescent="0.25">
      <c r="K13" s="9"/>
    </row>
    <row r="14" spans="1:11" ht="41.25" customHeight="1" x14ac:dyDescent="0.25">
      <c r="A14" s="218" t="s">
        <v>243</v>
      </c>
      <c r="B14" s="218"/>
      <c r="C14" s="218"/>
      <c r="D14" s="218"/>
      <c r="E14" s="218"/>
      <c r="F14" s="218"/>
      <c r="G14" s="218"/>
      <c r="H14" s="218"/>
      <c r="I14" s="218"/>
      <c r="J14" s="218"/>
      <c r="K14" s="224"/>
    </row>
    <row r="15" spans="1:11" x14ac:dyDescent="0.25">
      <c r="K15" s="129" t="s">
        <v>89</v>
      </c>
    </row>
    <row r="16" spans="1:11" ht="74.25" customHeight="1" x14ac:dyDescent="0.25">
      <c r="A16" s="80" t="s">
        <v>4</v>
      </c>
      <c r="B16" s="81" t="s">
        <v>5</v>
      </c>
      <c r="C16" s="16" t="s">
        <v>26</v>
      </c>
      <c r="D16" s="17" t="s">
        <v>6</v>
      </c>
      <c r="E16" s="16" t="s">
        <v>27</v>
      </c>
      <c r="F16" s="223" t="s">
        <v>7</v>
      </c>
      <c r="G16" s="223"/>
      <c r="H16" s="223"/>
      <c r="I16" s="223"/>
      <c r="J16" s="16" t="s">
        <v>8</v>
      </c>
      <c r="K16" s="18" t="s">
        <v>110</v>
      </c>
    </row>
    <row r="17" spans="1:11" x14ac:dyDescent="0.25">
      <c r="A17" s="82">
        <v>1</v>
      </c>
      <c r="B17" s="83" t="s">
        <v>78</v>
      </c>
      <c r="C17" s="20">
        <v>871</v>
      </c>
      <c r="D17" s="53" t="s">
        <v>10</v>
      </c>
      <c r="E17" s="54" t="s">
        <v>10</v>
      </c>
      <c r="F17" s="53" t="s">
        <v>11</v>
      </c>
      <c r="G17" s="54"/>
      <c r="H17" s="53"/>
      <c r="I17" s="53"/>
      <c r="J17" s="54" t="s">
        <v>9</v>
      </c>
      <c r="K17" s="22">
        <f>K18+K112+K118+K140+K160+K255+K270+K307+K321+K331</f>
        <v>132934.20000000001</v>
      </c>
    </row>
    <row r="18" spans="1:11" x14ac:dyDescent="0.25">
      <c r="A18" s="74"/>
      <c r="B18" s="19" t="s">
        <v>12</v>
      </c>
      <c r="C18" s="20">
        <v>871</v>
      </c>
      <c r="D18" s="21" t="s">
        <v>13</v>
      </c>
      <c r="E18" s="20" t="s">
        <v>10</v>
      </c>
      <c r="F18" s="21" t="s">
        <v>11</v>
      </c>
      <c r="G18" s="20"/>
      <c r="H18" s="21"/>
      <c r="I18" s="21"/>
      <c r="J18" s="20" t="s">
        <v>9</v>
      </c>
      <c r="K18" s="22">
        <f>K19+K51+K56+K61</f>
        <v>12824</v>
      </c>
    </row>
    <row r="19" spans="1:11" ht="43.5" x14ac:dyDescent="0.25">
      <c r="A19" s="74"/>
      <c r="B19" s="32" t="s">
        <v>16</v>
      </c>
      <c r="C19" s="20">
        <v>871</v>
      </c>
      <c r="D19" s="21" t="s">
        <v>13</v>
      </c>
      <c r="E19" s="20" t="s">
        <v>17</v>
      </c>
      <c r="F19" s="21" t="s">
        <v>11</v>
      </c>
      <c r="G19" s="20"/>
      <c r="H19" s="21"/>
      <c r="I19" s="21"/>
      <c r="J19" s="20" t="s">
        <v>9</v>
      </c>
      <c r="K19" s="33">
        <f>K20+K24+K37</f>
        <v>7986</v>
      </c>
    </row>
    <row r="20" spans="1:11" s="75" customFormat="1" ht="43.5" x14ac:dyDescent="0.25">
      <c r="A20" s="65"/>
      <c r="B20" s="23" t="s">
        <v>393</v>
      </c>
      <c r="C20" s="25">
        <v>871</v>
      </c>
      <c r="D20" s="24" t="s">
        <v>13</v>
      </c>
      <c r="E20" s="24" t="s">
        <v>17</v>
      </c>
      <c r="F20" s="24" t="s">
        <v>87</v>
      </c>
      <c r="G20" s="25"/>
      <c r="H20" s="24"/>
      <c r="I20" s="24"/>
      <c r="J20" s="25"/>
      <c r="K20" s="55">
        <f>K21</f>
        <v>100</v>
      </c>
    </row>
    <row r="21" spans="1:11" s="75" customFormat="1" x14ac:dyDescent="0.25">
      <c r="A21" s="65"/>
      <c r="B21" s="44" t="s">
        <v>366</v>
      </c>
      <c r="C21" s="29">
        <v>871</v>
      </c>
      <c r="D21" s="28" t="s">
        <v>13</v>
      </c>
      <c r="E21" s="28" t="s">
        <v>17</v>
      </c>
      <c r="F21" s="28" t="s">
        <v>87</v>
      </c>
      <c r="G21" s="28" t="s">
        <v>229</v>
      </c>
      <c r="H21" s="28" t="s">
        <v>13</v>
      </c>
      <c r="I21" s="28"/>
      <c r="J21" s="28"/>
      <c r="K21" s="31">
        <f>K22</f>
        <v>100</v>
      </c>
    </row>
    <row r="22" spans="1:11" s="75" customFormat="1" x14ac:dyDescent="0.25">
      <c r="A22" s="65"/>
      <c r="B22" s="44" t="s">
        <v>366</v>
      </c>
      <c r="C22" s="29">
        <v>871</v>
      </c>
      <c r="D22" s="28" t="s">
        <v>13</v>
      </c>
      <c r="E22" s="28" t="s">
        <v>17</v>
      </c>
      <c r="F22" s="28" t="s">
        <v>87</v>
      </c>
      <c r="G22" s="28" t="s">
        <v>229</v>
      </c>
      <c r="H22" s="28" t="s">
        <v>13</v>
      </c>
      <c r="I22" s="28" t="s">
        <v>367</v>
      </c>
      <c r="J22" s="28"/>
      <c r="K22" s="31">
        <f>K23</f>
        <v>100</v>
      </c>
    </row>
    <row r="23" spans="1:11" s="75" customFormat="1" ht="30" x14ac:dyDescent="0.25">
      <c r="A23" s="65"/>
      <c r="B23" s="44" t="s">
        <v>218</v>
      </c>
      <c r="C23" s="29">
        <v>871</v>
      </c>
      <c r="D23" s="28" t="s">
        <v>13</v>
      </c>
      <c r="E23" s="28" t="s">
        <v>17</v>
      </c>
      <c r="F23" s="28" t="s">
        <v>87</v>
      </c>
      <c r="G23" s="28" t="s">
        <v>229</v>
      </c>
      <c r="H23" s="28" t="s">
        <v>13</v>
      </c>
      <c r="I23" s="28" t="s">
        <v>367</v>
      </c>
      <c r="J23" s="28" t="s">
        <v>225</v>
      </c>
      <c r="K23" s="31">
        <v>100</v>
      </c>
    </row>
    <row r="24" spans="1:11" x14ac:dyDescent="0.25">
      <c r="A24" s="74"/>
      <c r="B24" s="23" t="s">
        <v>191</v>
      </c>
      <c r="C24" s="25">
        <v>871</v>
      </c>
      <c r="D24" s="24" t="s">
        <v>13</v>
      </c>
      <c r="E24" s="25" t="s">
        <v>17</v>
      </c>
      <c r="F24" s="24">
        <v>92</v>
      </c>
      <c r="G24" s="25"/>
      <c r="H24" s="24"/>
      <c r="I24" s="24"/>
      <c r="J24" s="25"/>
      <c r="K24" s="55">
        <f>K25+K30</f>
        <v>7347.5</v>
      </c>
    </row>
    <row r="25" spans="1:11" ht="15" customHeight="1" x14ac:dyDescent="0.25">
      <c r="A25" s="65"/>
      <c r="B25" s="38" t="s">
        <v>72</v>
      </c>
      <c r="C25" s="35">
        <v>871</v>
      </c>
      <c r="D25" s="36" t="s">
        <v>13</v>
      </c>
      <c r="E25" s="35" t="s">
        <v>17</v>
      </c>
      <c r="F25" s="36">
        <v>92</v>
      </c>
      <c r="G25" s="35">
        <v>1</v>
      </c>
      <c r="H25" s="36"/>
      <c r="I25" s="39" t="s">
        <v>111</v>
      </c>
      <c r="J25" s="35"/>
      <c r="K25" s="37">
        <f>K26+K28</f>
        <v>807.2</v>
      </c>
    </row>
    <row r="26" spans="1:11" ht="48.75" customHeight="1" x14ac:dyDescent="0.25">
      <c r="A26" s="65"/>
      <c r="B26" s="40" t="s">
        <v>108</v>
      </c>
      <c r="C26" s="41">
        <v>871</v>
      </c>
      <c r="D26" s="42" t="s">
        <v>13</v>
      </c>
      <c r="E26" s="41" t="s">
        <v>17</v>
      </c>
      <c r="F26" s="42">
        <v>92</v>
      </c>
      <c r="G26" s="41">
        <v>1</v>
      </c>
      <c r="H26" s="42" t="s">
        <v>201</v>
      </c>
      <c r="I26" s="42" t="s">
        <v>217</v>
      </c>
      <c r="J26" s="41"/>
      <c r="K26" s="43">
        <f>K27</f>
        <v>783.2</v>
      </c>
    </row>
    <row r="27" spans="1:11" x14ac:dyDescent="0.25">
      <c r="A27" s="65"/>
      <c r="B27" s="48" t="s">
        <v>209</v>
      </c>
      <c r="C27" s="41">
        <v>871</v>
      </c>
      <c r="D27" s="42" t="s">
        <v>13</v>
      </c>
      <c r="E27" s="41" t="s">
        <v>17</v>
      </c>
      <c r="F27" s="42">
        <v>92</v>
      </c>
      <c r="G27" s="41">
        <v>1</v>
      </c>
      <c r="H27" s="42" t="s">
        <v>201</v>
      </c>
      <c r="I27" s="42" t="s">
        <v>217</v>
      </c>
      <c r="J27" s="41">
        <v>120</v>
      </c>
      <c r="K27" s="43">
        <f>689.1+12.1+82</f>
        <v>783.2</v>
      </c>
    </row>
    <row r="28" spans="1:11" ht="45" x14ac:dyDescent="0.25">
      <c r="A28" s="65"/>
      <c r="B28" s="44" t="s">
        <v>109</v>
      </c>
      <c r="C28" s="41">
        <v>871</v>
      </c>
      <c r="D28" s="42" t="s">
        <v>13</v>
      </c>
      <c r="E28" s="41" t="s">
        <v>17</v>
      </c>
      <c r="F28" s="42">
        <v>92</v>
      </c>
      <c r="G28" s="41">
        <v>1</v>
      </c>
      <c r="H28" s="42" t="s">
        <v>201</v>
      </c>
      <c r="I28" s="42" t="s">
        <v>216</v>
      </c>
      <c r="J28" s="41"/>
      <c r="K28" s="43">
        <f>K29</f>
        <v>24</v>
      </c>
    </row>
    <row r="29" spans="1:11" ht="30" x14ac:dyDescent="0.25">
      <c r="A29" s="65"/>
      <c r="B29" s="44" t="s">
        <v>218</v>
      </c>
      <c r="C29" s="41">
        <v>871</v>
      </c>
      <c r="D29" s="42" t="s">
        <v>13</v>
      </c>
      <c r="E29" s="41" t="s">
        <v>17</v>
      </c>
      <c r="F29" s="42">
        <v>92</v>
      </c>
      <c r="G29" s="41">
        <v>1</v>
      </c>
      <c r="H29" s="42" t="s">
        <v>201</v>
      </c>
      <c r="I29" s="42" t="s">
        <v>216</v>
      </c>
      <c r="J29" s="41">
        <v>240</v>
      </c>
      <c r="K29" s="31">
        <v>24</v>
      </c>
    </row>
    <row r="30" spans="1:11" s="84" customFormat="1" ht="15.75" customHeight="1" x14ac:dyDescent="0.25">
      <c r="A30" s="65"/>
      <c r="B30" s="45" t="s">
        <v>186</v>
      </c>
      <c r="C30" s="35">
        <v>871</v>
      </c>
      <c r="D30" s="36" t="s">
        <v>13</v>
      </c>
      <c r="E30" s="35" t="s">
        <v>17</v>
      </c>
      <c r="F30" s="36">
        <v>92</v>
      </c>
      <c r="G30" s="35">
        <v>2</v>
      </c>
      <c r="H30" s="36"/>
      <c r="I30" s="39" t="s">
        <v>111</v>
      </c>
      <c r="J30" s="35"/>
      <c r="K30" s="37">
        <f>K31+K33</f>
        <v>6540.3</v>
      </c>
    </row>
    <row r="31" spans="1:11" s="84" customFormat="1" ht="45.75" customHeight="1" x14ac:dyDescent="0.25">
      <c r="A31" s="65"/>
      <c r="B31" s="44" t="s">
        <v>108</v>
      </c>
      <c r="C31" s="41">
        <v>871</v>
      </c>
      <c r="D31" s="42" t="s">
        <v>13</v>
      </c>
      <c r="E31" s="41" t="s">
        <v>17</v>
      </c>
      <c r="F31" s="42">
        <v>92</v>
      </c>
      <c r="G31" s="41">
        <v>2</v>
      </c>
      <c r="H31" s="42" t="s">
        <v>201</v>
      </c>
      <c r="I31" s="42" t="s">
        <v>217</v>
      </c>
      <c r="J31" s="41"/>
      <c r="K31" s="43">
        <f>K32</f>
        <v>5426.1</v>
      </c>
    </row>
    <row r="32" spans="1:11" ht="16.5" customHeight="1" x14ac:dyDescent="0.25">
      <c r="A32" s="65"/>
      <c r="B32" s="48" t="s">
        <v>209</v>
      </c>
      <c r="C32" s="41">
        <v>871</v>
      </c>
      <c r="D32" s="42" t="s">
        <v>13</v>
      </c>
      <c r="E32" s="41" t="s">
        <v>17</v>
      </c>
      <c r="F32" s="42">
        <v>92</v>
      </c>
      <c r="G32" s="41">
        <v>2</v>
      </c>
      <c r="H32" s="42" t="s">
        <v>201</v>
      </c>
      <c r="I32" s="42" t="s">
        <v>217</v>
      </c>
      <c r="J32" s="41">
        <v>120</v>
      </c>
      <c r="K32" s="43">
        <v>5426.1</v>
      </c>
    </row>
    <row r="33" spans="1:11" ht="43.5" customHeight="1" x14ac:dyDescent="0.25">
      <c r="A33" s="65"/>
      <c r="B33" s="44" t="s">
        <v>109</v>
      </c>
      <c r="C33" s="41">
        <v>871</v>
      </c>
      <c r="D33" s="42" t="s">
        <v>13</v>
      </c>
      <c r="E33" s="41" t="s">
        <v>17</v>
      </c>
      <c r="F33" s="42">
        <v>92</v>
      </c>
      <c r="G33" s="41">
        <v>2</v>
      </c>
      <c r="H33" s="42" t="s">
        <v>201</v>
      </c>
      <c r="I33" s="42" t="s">
        <v>216</v>
      </c>
      <c r="J33" s="41"/>
      <c r="K33" s="43">
        <f>SUM(K34:K36)</f>
        <v>1114.1999999999998</v>
      </c>
    </row>
    <row r="34" spans="1:11" ht="19.5" customHeight="1" x14ac:dyDescent="0.25">
      <c r="A34" s="65"/>
      <c r="B34" s="48" t="s">
        <v>209</v>
      </c>
      <c r="C34" s="41">
        <v>871</v>
      </c>
      <c r="D34" s="42" t="s">
        <v>13</v>
      </c>
      <c r="E34" s="41" t="s">
        <v>17</v>
      </c>
      <c r="F34" s="42">
        <v>92</v>
      </c>
      <c r="G34" s="41">
        <v>2</v>
      </c>
      <c r="H34" s="42" t="s">
        <v>201</v>
      </c>
      <c r="I34" s="42" t="s">
        <v>216</v>
      </c>
      <c r="J34" s="41">
        <v>120</v>
      </c>
      <c r="K34" s="43">
        <f>14.4+3.6</f>
        <v>18</v>
      </c>
    </row>
    <row r="35" spans="1:11" ht="30" x14ac:dyDescent="0.25">
      <c r="A35" s="65"/>
      <c r="B35" s="44" t="s">
        <v>218</v>
      </c>
      <c r="C35" s="41">
        <v>871</v>
      </c>
      <c r="D35" s="42" t="s">
        <v>13</v>
      </c>
      <c r="E35" s="41" t="s">
        <v>17</v>
      </c>
      <c r="F35" s="42">
        <v>92</v>
      </c>
      <c r="G35" s="41">
        <v>2</v>
      </c>
      <c r="H35" s="42" t="s">
        <v>201</v>
      </c>
      <c r="I35" s="42" t="s">
        <v>216</v>
      </c>
      <c r="J35" s="41">
        <v>240</v>
      </c>
      <c r="K35" s="31">
        <f>1069.8-16+30-85.6</f>
        <v>998.19999999999993</v>
      </c>
    </row>
    <row r="36" spans="1:11" ht="12.75" customHeight="1" x14ac:dyDescent="0.25">
      <c r="A36" s="65"/>
      <c r="B36" s="44" t="s">
        <v>210</v>
      </c>
      <c r="C36" s="41">
        <v>871</v>
      </c>
      <c r="D36" s="42" t="s">
        <v>13</v>
      </c>
      <c r="E36" s="41" t="s">
        <v>17</v>
      </c>
      <c r="F36" s="42">
        <v>92</v>
      </c>
      <c r="G36" s="41">
        <v>2</v>
      </c>
      <c r="H36" s="42" t="s">
        <v>201</v>
      </c>
      <c r="I36" s="42" t="s">
        <v>216</v>
      </c>
      <c r="J36" s="41">
        <v>850</v>
      </c>
      <c r="K36" s="43">
        <f>82+16</f>
        <v>98</v>
      </c>
    </row>
    <row r="37" spans="1:11" x14ac:dyDescent="0.25">
      <c r="A37" s="65"/>
      <c r="B37" s="46" t="s">
        <v>166</v>
      </c>
      <c r="C37" s="20">
        <v>871</v>
      </c>
      <c r="D37" s="21" t="s">
        <v>13</v>
      </c>
      <c r="E37" s="20" t="s">
        <v>17</v>
      </c>
      <c r="F37" s="21">
        <v>97</v>
      </c>
      <c r="G37" s="54"/>
      <c r="H37" s="53"/>
      <c r="I37" s="53"/>
      <c r="J37" s="54"/>
      <c r="K37" s="33">
        <f>K38</f>
        <v>538.5</v>
      </c>
    </row>
    <row r="38" spans="1:11" ht="57.75" x14ac:dyDescent="0.25">
      <c r="A38" s="74"/>
      <c r="B38" s="60" t="s">
        <v>112</v>
      </c>
      <c r="C38" s="25">
        <v>871</v>
      </c>
      <c r="D38" s="24" t="s">
        <v>13</v>
      </c>
      <c r="E38" s="25" t="s">
        <v>17</v>
      </c>
      <c r="F38" s="24">
        <v>97</v>
      </c>
      <c r="G38" s="25">
        <v>2</v>
      </c>
      <c r="H38" s="24"/>
      <c r="I38" s="24"/>
      <c r="J38" s="25"/>
      <c r="K38" s="55">
        <f>K39+K41+K43+K45+K47+K49</f>
        <v>538.5</v>
      </c>
    </row>
    <row r="39" spans="1:11" ht="30" x14ac:dyDescent="0.25">
      <c r="A39" s="74"/>
      <c r="B39" s="47" t="s">
        <v>296</v>
      </c>
      <c r="C39" s="42" t="s">
        <v>28</v>
      </c>
      <c r="D39" s="42" t="s">
        <v>13</v>
      </c>
      <c r="E39" s="42" t="s">
        <v>17</v>
      </c>
      <c r="F39" s="28" t="s">
        <v>121</v>
      </c>
      <c r="G39" s="29">
        <v>2</v>
      </c>
      <c r="H39" s="28" t="s">
        <v>201</v>
      </c>
      <c r="I39" s="42" t="s">
        <v>244</v>
      </c>
      <c r="J39" s="41"/>
      <c r="K39" s="31">
        <f>K40</f>
        <v>90.8</v>
      </c>
    </row>
    <row r="40" spans="1:11" x14ac:dyDescent="0.25">
      <c r="A40" s="74"/>
      <c r="B40" s="58" t="s">
        <v>90</v>
      </c>
      <c r="C40" s="42" t="s">
        <v>28</v>
      </c>
      <c r="D40" s="42" t="s">
        <v>13</v>
      </c>
      <c r="E40" s="42" t="s">
        <v>17</v>
      </c>
      <c r="F40" s="28" t="s">
        <v>121</v>
      </c>
      <c r="G40" s="29">
        <v>2</v>
      </c>
      <c r="H40" s="28" t="s">
        <v>201</v>
      </c>
      <c r="I40" s="42" t="s">
        <v>244</v>
      </c>
      <c r="J40" s="41">
        <v>500</v>
      </c>
      <c r="K40" s="31">
        <v>90.8</v>
      </c>
    </row>
    <row r="41" spans="1:11" ht="75" x14ac:dyDescent="0.25">
      <c r="A41" s="65"/>
      <c r="B41" s="44" t="s">
        <v>297</v>
      </c>
      <c r="C41" s="41">
        <v>871</v>
      </c>
      <c r="D41" s="42" t="s">
        <v>13</v>
      </c>
      <c r="E41" s="41" t="s">
        <v>17</v>
      </c>
      <c r="F41" s="42">
        <v>97</v>
      </c>
      <c r="G41" s="41">
        <v>2</v>
      </c>
      <c r="H41" s="42" t="s">
        <v>201</v>
      </c>
      <c r="I41" s="28" t="s">
        <v>245</v>
      </c>
      <c r="J41" s="29"/>
      <c r="K41" s="43">
        <f>K42</f>
        <v>89.4</v>
      </c>
    </row>
    <row r="42" spans="1:11" ht="12.75" customHeight="1" x14ac:dyDescent="0.25">
      <c r="A42" s="65"/>
      <c r="B42" s="58" t="s">
        <v>90</v>
      </c>
      <c r="C42" s="41">
        <v>871</v>
      </c>
      <c r="D42" s="42" t="s">
        <v>13</v>
      </c>
      <c r="E42" s="41" t="s">
        <v>17</v>
      </c>
      <c r="F42" s="42">
        <v>97</v>
      </c>
      <c r="G42" s="41">
        <v>2</v>
      </c>
      <c r="H42" s="42" t="s">
        <v>201</v>
      </c>
      <c r="I42" s="28" t="s">
        <v>245</v>
      </c>
      <c r="J42" s="29">
        <v>500</v>
      </c>
      <c r="K42" s="43">
        <v>89.4</v>
      </c>
    </row>
    <row r="43" spans="1:11" ht="60" x14ac:dyDescent="0.25">
      <c r="A43" s="65"/>
      <c r="B43" s="44" t="s">
        <v>298</v>
      </c>
      <c r="C43" s="41">
        <v>871</v>
      </c>
      <c r="D43" s="42" t="s">
        <v>13</v>
      </c>
      <c r="E43" s="41" t="s">
        <v>17</v>
      </c>
      <c r="F43" s="42">
        <v>97</v>
      </c>
      <c r="G43" s="41">
        <v>2</v>
      </c>
      <c r="H43" s="42" t="s">
        <v>201</v>
      </c>
      <c r="I43" s="42" t="s">
        <v>246</v>
      </c>
      <c r="J43" s="41"/>
      <c r="K43" s="43">
        <f>K44</f>
        <v>55.9</v>
      </c>
    </row>
    <row r="44" spans="1:11" ht="12.75" customHeight="1" x14ac:dyDescent="0.25">
      <c r="A44" s="65"/>
      <c r="B44" s="58" t="s">
        <v>90</v>
      </c>
      <c r="C44" s="41">
        <v>871</v>
      </c>
      <c r="D44" s="42" t="s">
        <v>13</v>
      </c>
      <c r="E44" s="41" t="s">
        <v>17</v>
      </c>
      <c r="F44" s="42">
        <v>97</v>
      </c>
      <c r="G44" s="41">
        <v>2</v>
      </c>
      <c r="H44" s="42" t="s">
        <v>201</v>
      </c>
      <c r="I44" s="42" t="s">
        <v>246</v>
      </c>
      <c r="J44" s="41">
        <v>500</v>
      </c>
      <c r="K44" s="43">
        <v>55.9</v>
      </c>
    </row>
    <row r="45" spans="1:11" ht="30" x14ac:dyDescent="0.25">
      <c r="A45" s="65"/>
      <c r="B45" s="44" t="s">
        <v>114</v>
      </c>
      <c r="C45" s="41">
        <v>871</v>
      </c>
      <c r="D45" s="42" t="s">
        <v>13</v>
      </c>
      <c r="E45" s="41" t="s">
        <v>17</v>
      </c>
      <c r="F45" s="42">
        <v>97</v>
      </c>
      <c r="G45" s="41">
        <v>2</v>
      </c>
      <c r="H45" s="42" t="s">
        <v>201</v>
      </c>
      <c r="I45" s="42" t="s">
        <v>247</v>
      </c>
      <c r="J45" s="41"/>
      <c r="K45" s="43">
        <f>K46</f>
        <v>60.2</v>
      </c>
    </row>
    <row r="46" spans="1:11" ht="12.75" customHeight="1" x14ac:dyDescent="0.25">
      <c r="A46" s="65"/>
      <c r="B46" s="58" t="s">
        <v>90</v>
      </c>
      <c r="C46" s="41">
        <v>871</v>
      </c>
      <c r="D46" s="42" t="s">
        <v>13</v>
      </c>
      <c r="E46" s="41" t="s">
        <v>17</v>
      </c>
      <c r="F46" s="42">
        <v>97</v>
      </c>
      <c r="G46" s="41">
        <v>2</v>
      </c>
      <c r="H46" s="42" t="s">
        <v>201</v>
      </c>
      <c r="I46" s="42" t="s">
        <v>247</v>
      </c>
      <c r="J46" s="41">
        <v>500</v>
      </c>
      <c r="K46" s="43">
        <v>60.2</v>
      </c>
    </row>
    <row r="47" spans="1:11" ht="30" customHeight="1" x14ac:dyDescent="0.25">
      <c r="A47" s="65"/>
      <c r="B47" s="44" t="s">
        <v>299</v>
      </c>
      <c r="C47" s="41">
        <v>871</v>
      </c>
      <c r="D47" s="42" t="s">
        <v>13</v>
      </c>
      <c r="E47" s="41" t="s">
        <v>17</v>
      </c>
      <c r="F47" s="42">
        <v>97</v>
      </c>
      <c r="G47" s="41">
        <v>2</v>
      </c>
      <c r="H47" s="42" t="s">
        <v>201</v>
      </c>
      <c r="I47" s="42" t="s">
        <v>248</v>
      </c>
      <c r="J47" s="41"/>
      <c r="K47" s="43">
        <f>K48</f>
        <v>106.19999999999999</v>
      </c>
    </row>
    <row r="48" spans="1:11" ht="12.75" customHeight="1" x14ac:dyDescent="0.25">
      <c r="A48" s="65"/>
      <c r="B48" s="58" t="s">
        <v>90</v>
      </c>
      <c r="C48" s="41">
        <v>871</v>
      </c>
      <c r="D48" s="42" t="s">
        <v>13</v>
      </c>
      <c r="E48" s="41" t="s">
        <v>17</v>
      </c>
      <c r="F48" s="42">
        <v>97</v>
      </c>
      <c r="G48" s="41">
        <v>2</v>
      </c>
      <c r="H48" s="42" t="s">
        <v>201</v>
      </c>
      <c r="I48" s="42" t="s">
        <v>248</v>
      </c>
      <c r="J48" s="41">
        <v>500</v>
      </c>
      <c r="K48" s="43">
        <f>141.6-35.4</f>
        <v>106.19999999999999</v>
      </c>
    </row>
    <row r="49" spans="1:11" ht="42.75" customHeight="1" x14ac:dyDescent="0.25">
      <c r="A49" s="65"/>
      <c r="B49" s="44" t="s">
        <v>300</v>
      </c>
      <c r="C49" s="41">
        <v>871</v>
      </c>
      <c r="D49" s="42" t="s">
        <v>13</v>
      </c>
      <c r="E49" s="41" t="s">
        <v>17</v>
      </c>
      <c r="F49" s="42">
        <v>97</v>
      </c>
      <c r="G49" s="41">
        <v>2</v>
      </c>
      <c r="H49" s="42" t="s">
        <v>201</v>
      </c>
      <c r="I49" s="42" t="s">
        <v>249</v>
      </c>
      <c r="J49" s="41"/>
      <c r="K49" s="43">
        <f>K50</f>
        <v>136</v>
      </c>
    </row>
    <row r="50" spans="1:11" ht="18.75" customHeight="1" x14ac:dyDescent="0.25">
      <c r="A50" s="65"/>
      <c r="B50" s="58" t="s">
        <v>90</v>
      </c>
      <c r="C50" s="41">
        <v>871</v>
      </c>
      <c r="D50" s="42" t="s">
        <v>13</v>
      </c>
      <c r="E50" s="41" t="s">
        <v>17</v>
      </c>
      <c r="F50" s="42">
        <v>97</v>
      </c>
      <c r="G50" s="41">
        <v>2</v>
      </c>
      <c r="H50" s="42" t="s">
        <v>201</v>
      </c>
      <c r="I50" s="42" t="s">
        <v>249</v>
      </c>
      <c r="J50" s="41">
        <v>500</v>
      </c>
      <c r="K50" s="43">
        <v>136</v>
      </c>
    </row>
    <row r="51" spans="1:11" ht="35.25" customHeight="1" x14ac:dyDescent="0.25">
      <c r="A51" s="65"/>
      <c r="B51" s="46" t="s">
        <v>359</v>
      </c>
      <c r="C51" s="21">
        <v>871</v>
      </c>
      <c r="D51" s="21" t="s">
        <v>13</v>
      </c>
      <c r="E51" s="21" t="s">
        <v>135</v>
      </c>
      <c r="F51" s="21"/>
      <c r="G51" s="21"/>
      <c r="H51" s="21"/>
      <c r="I51" s="21"/>
      <c r="J51" s="21"/>
      <c r="K51" s="33">
        <f>K52</f>
        <v>138.30000000000001</v>
      </c>
    </row>
    <row r="52" spans="1:11" ht="18.75" customHeight="1" x14ac:dyDescent="0.25">
      <c r="A52" s="65"/>
      <c r="B52" s="44" t="s">
        <v>90</v>
      </c>
      <c r="C52" s="42" t="s">
        <v>28</v>
      </c>
      <c r="D52" s="42" t="s">
        <v>13</v>
      </c>
      <c r="E52" s="42" t="s">
        <v>135</v>
      </c>
      <c r="F52" s="42" t="s">
        <v>121</v>
      </c>
      <c r="G52" s="42"/>
      <c r="H52" s="42"/>
      <c r="I52" s="42"/>
      <c r="J52" s="42"/>
      <c r="K52" s="43">
        <f>K53</f>
        <v>138.30000000000001</v>
      </c>
    </row>
    <row r="53" spans="1:11" ht="51.75" customHeight="1" x14ac:dyDescent="0.25">
      <c r="A53" s="65"/>
      <c r="B53" s="44" t="s">
        <v>112</v>
      </c>
      <c r="C53" s="42" t="s">
        <v>28</v>
      </c>
      <c r="D53" s="42" t="s">
        <v>13</v>
      </c>
      <c r="E53" s="42" t="s">
        <v>135</v>
      </c>
      <c r="F53" s="42" t="s">
        <v>121</v>
      </c>
      <c r="G53" s="42" t="s">
        <v>198</v>
      </c>
      <c r="H53" s="42"/>
      <c r="I53" s="42"/>
      <c r="J53" s="42"/>
      <c r="K53" s="43">
        <f>K54</f>
        <v>138.30000000000001</v>
      </c>
    </row>
    <row r="54" spans="1:11" ht="33.75" customHeight="1" x14ac:dyDescent="0.25">
      <c r="A54" s="65"/>
      <c r="B54" s="44" t="s">
        <v>301</v>
      </c>
      <c r="C54" s="41">
        <v>871</v>
      </c>
      <c r="D54" s="42" t="s">
        <v>13</v>
      </c>
      <c r="E54" s="42" t="s">
        <v>135</v>
      </c>
      <c r="F54" s="42">
        <v>97</v>
      </c>
      <c r="G54" s="41">
        <v>2</v>
      </c>
      <c r="H54" s="42" t="s">
        <v>201</v>
      </c>
      <c r="I54" s="42" t="s">
        <v>368</v>
      </c>
      <c r="J54" s="41"/>
      <c r="K54" s="43">
        <f>K55</f>
        <v>138.30000000000001</v>
      </c>
    </row>
    <row r="55" spans="1:11" ht="18.75" customHeight="1" x14ac:dyDescent="0.25">
      <c r="A55" s="65"/>
      <c r="B55" s="58" t="s">
        <v>90</v>
      </c>
      <c r="C55" s="41">
        <v>871</v>
      </c>
      <c r="D55" s="42" t="s">
        <v>13</v>
      </c>
      <c r="E55" s="42" t="s">
        <v>135</v>
      </c>
      <c r="F55" s="42">
        <v>97</v>
      </c>
      <c r="G55" s="41">
        <v>2</v>
      </c>
      <c r="H55" s="42" t="s">
        <v>201</v>
      </c>
      <c r="I55" s="42" t="s">
        <v>368</v>
      </c>
      <c r="J55" s="41">
        <v>500</v>
      </c>
      <c r="K55" s="43">
        <v>138.30000000000001</v>
      </c>
    </row>
    <row r="56" spans="1:11" ht="12.75" customHeight="1" x14ac:dyDescent="0.25">
      <c r="A56" s="74"/>
      <c r="B56" s="32" t="s">
        <v>0</v>
      </c>
      <c r="C56" s="20">
        <v>871</v>
      </c>
      <c r="D56" s="21" t="s">
        <v>13</v>
      </c>
      <c r="E56" s="20">
        <v>11</v>
      </c>
      <c r="F56" s="21"/>
      <c r="G56" s="20"/>
      <c r="H56" s="21"/>
      <c r="I56" s="21"/>
      <c r="J56" s="20" t="s">
        <v>9</v>
      </c>
      <c r="K56" s="22">
        <f>K57</f>
        <v>299.89999999999998</v>
      </c>
    </row>
    <row r="57" spans="1:11" ht="12.75" customHeight="1" x14ac:dyDescent="0.25">
      <c r="A57" s="65"/>
      <c r="B57" s="48" t="s">
        <v>0</v>
      </c>
      <c r="C57" s="41">
        <v>871</v>
      </c>
      <c r="D57" s="42" t="s">
        <v>13</v>
      </c>
      <c r="E57" s="41">
        <v>11</v>
      </c>
      <c r="F57" s="42">
        <v>94</v>
      </c>
      <c r="G57" s="49">
        <v>0</v>
      </c>
      <c r="H57" s="50"/>
      <c r="I57" s="50" t="s">
        <v>111</v>
      </c>
      <c r="J57" s="41"/>
      <c r="K57" s="51">
        <f>K58</f>
        <v>299.89999999999998</v>
      </c>
    </row>
    <row r="58" spans="1:11" ht="12.75" customHeight="1" x14ac:dyDescent="0.25">
      <c r="A58" s="65"/>
      <c r="B58" s="27" t="s">
        <v>1</v>
      </c>
      <c r="C58" s="29">
        <v>871</v>
      </c>
      <c r="D58" s="28" t="s">
        <v>13</v>
      </c>
      <c r="E58" s="29">
        <v>11</v>
      </c>
      <c r="F58" s="42">
        <v>94</v>
      </c>
      <c r="G58" s="41">
        <v>1</v>
      </c>
      <c r="H58" s="42"/>
      <c r="I58" s="50" t="s">
        <v>111</v>
      </c>
      <c r="J58" s="29" t="s">
        <v>9</v>
      </c>
      <c r="K58" s="52">
        <f>K59</f>
        <v>299.89999999999998</v>
      </c>
    </row>
    <row r="59" spans="1:11" ht="12.75" customHeight="1" x14ac:dyDescent="0.25">
      <c r="A59" s="65"/>
      <c r="B59" s="27" t="str">
        <f>B58</f>
        <v>Резервные фонды местных администраций</v>
      </c>
      <c r="C59" s="29">
        <v>871</v>
      </c>
      <c r="D59" s="28" t="s">
        <v>13</v>
      </c>
      <c r="E59" s="29">
        <v>11</v>
      </c>
      <c r="F59" s="42">
        <v>94</v>
      </c>
      <c r="G59" s="41">
        <v>1</v>
      </c>
      <c r="H59" s="42" t="s">
        <v>201</v>
      </c>
      <c r="I59" s="42" t="s">
        <v>250</v>
      </c>
      <c r="J59" s="29"/>
      <c r="K59" s="52">
        <f>K60</f>
        <v>299.89999999999998</v>
      </c>
    </row>
    <row r="60" spans="1:11" ht="12.75" customHeight="1" x14ac:dyDescent="0.25">
      <c r="A60" s="65"/>
      <c r="B60" s="27" t="s">
        <v>212</v>
      </c>
      <c r="C60" s="29">
        <v>871</v>
      </c>
      <c r="D60" s="28" t="s">
        <v>13</v>
      </c>
      <c r="E60" s="29">
        <v>11</v>
      </c>
      <c r="F60" s="42">
        <v>94</v>
      </c>
      <c r="G60" s="41">
        <v>1</v>
      </c>
      <c r="H60" s="42" t="s">
        <v>201</v>
      </c>
      <c r="I60" s="42" t="s">
        <v>250</v>
      </c>
      <c r="J60" s="28" t="s">
        <v>211</v>
      </c>
      <c r="K60" s="52">
        <f>500-60-20-120.1</f>
        <v>299.89999999999998</v>
      </c>
    </row>
    <row r="61" spans="1:11" ht="12.75" customHeight="1" x14ac:dyDescent="0.25">
      <c r="A61" s="65"/>
      <c r="B61" s="32" t="s">
        <v>25</v>
      </c>
      <c r="C61" s="20">
        <v>871</v>
      </c>
      <c r="D61" s="21" t="s">
        <v>13</v>
      </c>
      <c r="E61" s="20">
        <v>13</v>
      </c>
      <c r="F61" s="53"/>
      <c r="G61" s="54"/>
      <c r="H61" s="53"/>
      <c r="I61" s="53"/>
      <c r="J61" s="54"/>
      <c r="K61" s="33">
        <f>K62+K73+K90+K98+K107+K94</f>
        <v>4399.8</v>
      </c>
    </row>
    <row r="62" spans="1:11" s="75" customFormat="1" ht="43.5" x14ac:dyDescent="0.25">
      <c r="A62" s="65"/>
      <c r="B62" s="23" t="s">
        <v>116</v>
      </c>
      <c r="C62" s="25">
        <v>871</v>
      </c>
      <c r="D62" s="24" t="s">
        <v>13</v>
      </c>
      <c r="E62" s="25">
        <v>13</v>
      </c>
      <c r="F62" s="24" t="s">
        <v>13</v>
      </c>
      <c r="G62" s="25"/>
      <c r="H62" s="24"/>
      <c r="I62" s="24"/>
      <c r="J62" s="25"/>
      <c r="K62" s="55">
        <f>K63+K70</f>
        <v>2120.8000000000002</v>
      </c>
    </row>
    <row r="63" spans="1:11" x14ac:dyDescent="0.25">
      <c r="A63" s="65"/>
      <c r="B63" s="34" t="s">
        <v>173</v>
      </c>
      <c r="C63" s="35">
        <v>871</v>
      </c>
      <c r="D63" s="36" t="s">
        <v>13</v>
      </c>
      <c r="E63" s="35">
        <v>13</v>
      </c>
      <c r="F63" s="36" t="s">
        <v>13</v>
      </c>
      <c r="G63" s="35">
        <v>1</v>
      </c>
      <c r="H63" s="36"/>
      <c r="I63" s="36"/>
      <c r="J63" s="35"/>
      <c r="K63" s="37">
        <f>K64+K66+K68</f>
        <v>1742.8000000000002</v>
      </c>
    </row>
    <row r="64" spans="1:11" ht="12.75" customHeight="1" x14ac:dyDescent="0.25">
      <c r="A64" s="65"/>
      <c r="B64" s="47" t="s">
        <v>115</v>
      </c>
      <c r="C64" s="29">
        <v>871</v>
      </c>
      <c r="D64" s="28" t="s">
        <v>13</v>
      </c>
      <c r="E64" s="29">
        <v>13</v>
      </c>
      <c r="F64" s="28" t="s">
        <v>13</v>
      </c>
      <c r="G64" s="29">
        <v>1</v>
      </c>
      <c r="H64" s="28" t="s">
        <v>201</v>
      </c>
      <c r="I64" s="28" t="s">
        <v>251</v>
      </c>
      <c r="J64" s="29"/>
      <c r="K64" s="31">
        <f>K65</f>
        <v>1267.4000000000001</v>
      </c>
    </row>
    <row r="65" spans="1:11" ht="28.5" customHeight="1" x14ac:dyDescent="0.25">
      <c r="A65" s="65"/>
      <c r="B65" s="44" t="s">
        <v>218</v>
      </c>
      <c r="C65" s="29">
        <v>871</v>
      </c>
      <c r="D65" s="28" t="s">
        <v>13</v>
      </c>
      <c r="E65" s="29">
        <v>13</v>
      </c>
      <c r="F65" s="28" t="s">
        <v>13</v>
      </c>
      <c r="G65" s="29">
        <v>1</v>
      </c>
      <c r="H65" s="28" t="s">
        <v>201</v>
      </c>
      <c r="I65" s="28" t="s">
        <v>251</v>
      </c>
      <c r="J65" s="29">
        <v>240</v>
      </c>
      <c r="K65" s="31">
        <f>1399.4+60-192</f>
        <v>1267.4000000000001</v>
      </c>
    </row>
    <row r="66" spans="1:11" ht="12.75" customHeight="1" x14ac:dyDescent="0.25">
      <c r="A66" s="65"/>
      <c r="B66" s="47" t="s">
        <v>403</v>
      </c>
      <c r="C66" s="29">
        <v>871</v>
      </c>
      <c r="D66" s="28" t="s">
        <v>13</v>
      </c>
      <c r="E66" s="29">
        <v>13</v>
      </c>
      <c r="F66" s="28" t="s">
        <v>13</v>
      </c>
      <c r="G66" s="29">
        <v>1</v>
      </c>
      <c r="H66" s="28" t="s">
        <v>201</v>
      </c>
      <c r="I66" s="28" t="s">
        <v>252</v>
      </c>
      <c r="J66" s="29"/>
      <c r="K66" s="31">
        <f>K67</f>
        <v>235.39999999999998</v>
      </c>
    </row>
    <row r="67" spans="1:11" ht="33.75" customHeight="1" x14ac:dyDescent="0.25">
      <c r="A67" s="65"/>
      <c r="B67" s="44" t="s">
        <v>218</v>
      </c>
      <c r="C67" s="29">
        <v>871</v>
      </c>
      <c r="D67" s="28" t="s">
        <v>13</v>
      </c>
      <c r="E67" s="29">
        <v>13</v>
      </c>
      <c r="F67" s="28" t="s">
        <v>13</v>
      </c>
      <c r="G67" s="29">
        <v>1</v>
      </c>
      <c r="H67" s="28" t="s">
        <v>201</v>
      </c>
      <c r="I67" s="28" t="s">
        <v>252</v>
      </c>
      <c r="J67" s="29">
        <v>240</v>
      </c>
      <c r="K67" s="31">
        <f>435.4-200</f>
        <v>235.39999999999998</v>
      </c>
    </row>
    <row r="68" spans="1:11" x14ac:dyDescent="0.25">
      <c r="A68" s="65"/>
      <c r="B68" s="47" t="s">
        <v>117</v>
      </c>
      <c r="C68" s="29">
        <v>871</v>
      </c>
      <c r="D68" s="28" t="s">
        <v>13</v>
      </c>
      <c r="E68" s="29">
        <v>13</v>
      </c>
      <c r="F68" s="28" t="s">
        <v>13</v>
      </c>
      <c r="G68" s="29">
        <v>1</v>
      </c>
      <c r="H68" s="28" t="s">
        <v>201</v>
      </c>
      <c r="I68" s="28" t="s">
        <v>253</v>
      </c>
      <c r="J68" s="29"/>
      <c r="K68" s="31">
        <f>K69</f>
        <v>240</v>
      </c>
    </row>
    <row r="69" spans="1:11" ht="31.5" customHeight="1" x14ac:dyDescent="0.25">
      <c r="A69" s="65"/>
      <c r="B69" s="44" t="s">
        <v>218</v>
      </c>
      <c r="C69" s="29">
        <v>871</v>
      </c>
      <c r="D69" s="28" t="s">
        <v>13</v>
      </c>
      <c r="E69" s="29">
        <v>13</v>
      </c>
      <c r="F69" s="28" t="s">
        <v>13</v>
      </c>
      <c r="G69" s="29">
        <v>1</v>
      </c>
      <c r="H69" s="28" t="s">
        <v>201</v>
      </c>
      <c r="I69" s="28" t="s">
        <v>253</v>
      </c>
      <c r="J69" s="29">
        <v>240</v>
      </c>
      <c r="K69" s="31">
        <v>240</v>
      </c>
    </row>
    <row r="70" spans="1:11" ht="29.25" x14ac:dyDescent="0.25">
      <c r="A70" s="65"/>
      <c r="B70" s="45" t="s">
        <v>192</v>
      </c>
      <c r="C70" s="35">
        <v>871</v>
      </c>
      <c r="D70" s="36" t="s">
        <v>13</v>
      </c>
      <c r="E70" s="35">
        <v>13</v>
      </c>
      <c r="F70" s="36" t="s">
        <v>13</v>
      </c>
      <c r="G70" s="35">
        <v>2</v>
      </c>
      <c r="H70" s="36"/>
      <c r="I70" s="24"/>
      <c r="J70" s="25"/>
      <c r="K70" s="55">
        <f>K71</f>
        <v>378</v>
      </c>
    </row>
    <row r="71" spans="1:11" ht="12.75" customHeight="1" x14ac:dyDescent="0.25">
      <c r="A71" s="65"/>
      <c r="B71" s="47" t="s">
        <v>193</v>
      </c>
      <c r="C71" s="29">
        <v>871</v>
      </c>
      <c r="D71" s="28" t="s">
        <v>13</v>
      </c>
      <c r="E71" s="29">
        <v>13</v>
      </c>
      <c r="F71" s="28" t="s">
        <v>13</v>
      </c>
      <c r="G71" s="29">
        <v>2</v>
      </c>
      <c r="H71" s="28" t="s">
        <v>201</v>
      </c>
      <c r="I71" s="28" t="s">
        <v>254</v>
      </c>
      <c r="J71" s="29"/>
      <c r="K71" s="31">
        <f>K72</f>
        <v>378</v>
      </c>
    </row>
    <row r="72" spans="1:11" ht="29.25" customHeight="1" x14ac:dyDescent="0.25">
      <c r="A72" s="65"/>
      <c r="B72" s="44" t="s">
        <v>218</v>
      </c>
      <c r="C72" s="29">
        <v>871</v>
      </c>
      <c r="D72" s="28" t="s">
        <v>13</v>
      </c>
      <c r="E72" s="29">
        <v>13</v>
      </c>
      <c r="F72" s="28" t="s">
        <v>13</v>
      </c>
      <c r="G72" s="29">
        <v>2</v>
      </c>
      <c r="H72" s="28" t="s">
        <v>201</v>
      </c>
      <c r="I72" s="28" t="s">
        <v>254</v>
      </c>
      <c r="J72" s="29">
        <v>240</v>
      </c>
      <c r="K72" s="31">
        <f>594-176-40</f>
        <v>378</v>
      </c>
    </row>
    <row r="73" spans="1:11" s="75" customFormat="1" ht="43.5" x14ac:dyDescent="0.25">
      <c r="A73" s="65"/>
      <c r="B73" s="23" t="s">
        <v>220</v>
      </c>
      <c r="C73" s="25">
        <v>871</v>
      </c>
      <c r="D73" s="24" t="s">
        <v>13</v>
      </c>
      <c r="E73" s="25">
        <v>13</v>
      </c>
      <c r="F73" s="24" t="s">
        <v>22</v>
      </c>
      <c r="G73" s="25"/>
      <c r="H73" s="24"/>
      <c r="I73" s="24"/>
      <c r="J73" s="25"/>
      <c r="K73" s="55">
        <f>K74</f>
        <v>1134</v>
      </c>
    </row>
    <row r="74" spans="1:11" ht="29.25" x14ac:dyDescent="0.25">
      <c r="A74" s="65"/>
      <c r="B74" s="34" t="s">
        <v>221</v>
      </c>
      <c r="C74" s="35">
        <v>871</v>
      </c>
      <c r="D74" s="36" t="s">
        <v>13</v>
      </c>
      <c r="E74" s="35">
        <v>13</v>
      </c>
      <c r="F74" s="36" t="s">
        <v>22</v>
      </c>
      <c r="G74" s="35">
        <v>1</v>
      </c>
      <c r="H74" s="36"/>
      <c r="I74" s="36"/>
      <c r="J74" s="35"/>
      <c r="K74" s="37">
        <f>K75+K78+K81+K84+K87</f>
        <v>1134</v>
      </c>
    </row>
    <row r="75" spans="1:11" x14ac:dyDescent="0.25">
      <c r="A75" s="65"/>
      <c r="B75" s="48" t="s">
        <v>311</v>
      </c>
      <c r="C75" s="41">
        <v>871</v>
      </c>
      <c r="D75" s="42" t="s">
        <v>13</v>
      </c>
      <c r="E75" s="41">
        <v>13</v>
      </c>
      <c r="F75" s="42" t="s">
        <v>22</v>
      </c>
      <c r="G75" s="41">
        <v>1</v>
      </c>
      <c r="H75" s="42" t="s">
        <v>13</v>
      </c>
      <c r="I75" s="42"/>
      <c r="J75" s="41"/>
      <c r="K75" s="43">
        <f>K76</f>
        <v>45</v>
      </c>
    </row>
    <row r="76" spans="1:11" ht="35.25" customHeight="1" x14ac:dyDescent="0.25">
      <c r="A76" s="65"/>
      <c r="B76" s="44" t="s">
        <v>222</v>
      </c>
      <c r="C76" s="29">
        <v>871</v>
      </c>
      <c r="D76" s="28" t="s">
        <v>13</v>
      </c>
      <c r="E76" s="28" t="s">
        <v>223</v>
      </c>
      <c r="F76" s="28" t="s">
        <v>22</v>
      </c>
      <c r="G76" s="28" t="s">
        <v>224</v>
      </c>
      <c r="H76" s="28" t="s">
        <v>13</v>
      </c>
      <c r="I76" s="28" t="s">
        <v>255</v>
      </c>
      <c r="J76" s="28"/>
      <c r="K76" s="31">
        <f>K77</f>
        <v>45</v>
      </c>
    </row>
    <row r="77" spans="1:11" ht="32.25" customHeight="1" x14ac:dyDescent="0.25">
      <c r="A77" s="65"/>
      <c r="B77" s="44" t="s">
        <v>218</v>
      </c>
      <c r="C77" s="29">
        <v>871</v>
      </c>
      <c r="D77" s="28" t="s">
        <v>13</v>
      </c>
      <c r="E77" s="28" t="s">
        <v>223</v>
      </c>
      <c r="F77" s="28" t="s">
        <v>22</v>
      </c>
      <c r="G77" s="28" t="s">
        <v>224</v>
      </c>
      <c r="H77" s="28" t="s">
        <v>13</v>
      </c>
      <c r="I77" s="28" t="s">
        <v>255</v>
      </c>
      <c r="J77" s="28" t="s">
        <v>225</v>
      </c>
      <c r="K77" s="31">
        <f>255-210</f>
        <v>45</v>
      </c>
    </row>
    <row r="78" spans="1:11" x14ac:dyDescent="0.25">
      <c r="A78" s="65"/>
      <c r="B78" s="48" t="s">
        <v>349</v>
      </c>
      <c r="C78" s="41">
        <v>871</v>
      </c>
      <c r="D78" s="42" t="s">
        <v>13</v>
      </c>
      <c r="E78" s="41">
        <v>13</v>
      </c>
      <c r="F78" s="42" t="s">
        <v>22</v>
      </c>
      <c r="G78" s="41">
        <v>1</v>
      </c>
      <c r="H78" s="42" t="s">
        <v>15</v>
      </c>
      <c r="I78" s="42"/>
      <c r="J78" s="41"/>
      <c r="K78" s="43">
        <f>K79</f>
        <v>70</v>
      </c>
    </row>
    <row r="79" spans="1:11" ht="33.75" customHeight="1" x14ac:dyDescent="0.25">
      <c r="A79" s="65"/>
      <c r="B79" s="44" t="s">
        <v>222</v>
      </c>
      <c r="C79" s="29">
        <v>871</v>
      </c>
      <c r="D79" s="28" t="s">
        <v>13</v>
      </c>
      <c r="E79" s="28" t="s">
        <v>223</v>
      </c>
      <c r="F79" s="28" t="s">
        <v>22</v>
      </c>
      <c r="G79" s="28" t="s">
        <v>224</v>
      </c>
      <c r="H79" s="28" t="s">
        <v>15</v>
      </c>
      <c r="I79" s="28" t="s">
        <v>255</v>
      </c>
      <c r="J79" s="28"/>
      <c r="K79" s="31">
        <f>K80</f>
        <v>70</v>
      </c>
    </row>
    <row r="80" spans="1:11" ht="30" customHeight="1" x14ac:dyDescent="0.25">
      <c r="A80" s="65"/>
      <c r="B80" s="44" t="s">
        <v>218</v>
      </c>
      <c r="C80" s="29">
        <v>871</v>
      </c>
      <c r="D80" s="28" t="s">
        <v>13</v>
      </c>
      <c r="E80" s="28" t="s">
        <v>223</v>
      </c>
      <c r="F80" s="28" t="s">
        <v>22</v>
      </c>
      <c r="G80" s="28" t="s">
        <v>224</v>
      </c>
      <c r="H80" s="28" t="s">
        <v>15</v>
      </c>
      <c r="I80" s="28" t="s">
        <v>255</v>
      </c>
      <c r="J80" s="28" t="s">
        <v>225</v>
      </c>
      <c r="K80" s="31">
        <v>70</v>
      </c>
    </row>
    <row r="81" spans="1:11" x14ac:dyDescent="0.25">
      <c r="A81" s="65"/>
      <c r="B81" s="48" t="s">
        <v>313</v>
      </c>
      <c r="C81" s="41">
        <v>871</v>
      </c>
      <c r="D81" s="42" t="s">
        <v>13</v>
      </c>
      <c r="E81" s="41">
        <v>13</v>
      </c>
      <c r="F81" s="42" t="s">
        <v>22</v>
      </c>
      <c r="G81" s="41">
        <v>1</v>
      </c>
      <c r="H81" s="42" t="s">
        <v>14</v>
      </c>
      <c r="I81" s="42"/>
      <c r="J81" s="41"/>
      <c r="K81" s="43">
        <f>K82</f>
        <v>920.6</v>
      </c>
    </row>
    <row r="82" spans="1:11" ht="38.25" customHeight="1" x14ac:dyDescent="0.25">
      <c r="A82" s="65"/>
      <c r="B82" s="44" t="s">
        <v>222</v>
      </c>
      <c r="C82" s="29">
        <v>871</v>
      </c>
      <c r="D82" s="28" t="s">
        <v>13</v>
      </c>
      <c r="E82" s="28" t="s">
        <v>223</v>
      </c>
      <c r="F82" s="28" t="s">
        <v>22</v>
      </c>
      <c r="G82" s="28" t="s">
        <v>224</v>
      </c>
      <c r="H82" s="28" t="s">
        <v>14</v>
      </c>
      <c r="I82" s="28" t="s">
        <v>255</v>
      </c>
      <c r="J82" s="28"/>
      <c r="K82" s="31">
        <f>K83</f>
        <v>920.6</v>
      </c>
    </row>
    <row r="83" spans="1:11" ht="36" customHeight="1" x14ac:dyDescent="0.25">
      <c r="A83" s="65"/>
      <c r="B83" s="44" t="s">
        <v>218</v>
      </c>
      <c r="C83" s="29">
        <v>871</v>
      </c>
      <c r="D83" s="28" t="s">
        <v>13</v>
      </c>
      <c r="E83" s="28" t="s">
        <v>223</v>
      </c>
      <c r="F83" s="28" t="s">
        <v>22</v>
      </c>
      <c r="G83" s="28" t="s">
        <v>224</v>
      </c>
      <c r="H83" s="28" t="s">
        <v>14</v>
      </c>
      <c r="I83" s="28" t="s">
        <v>255</v>
      </c>
      <c r="J83" s="28" t="s">
        <v>225</v>
      </c>
      <c r="K83" s="31">
        <f>315+116+489.6</f>
        <v>920.6</v>
      </c>
    </row>
    <row r="84" spans="1:11" x14ac:dyDescent="0.25">
      <c r="A84" s="65"/>
      <c r="B84" s="48" t="s">
        <v>314</v>
      </c>
      <c r="C84" s="41">
        <v>871</v>
      </c>
      <c r="D84" s="42" t="s">
        <v>13</v>
      </c>
      <c r="E84" s="41">
        <v>13</v>
      </c>
      <c r="F84" s="42" t="s">
        <v>22</v>
      </c>
      <c r="G84" s="41">
        <v>1</v>
      </c>
      <c r="H84" s="42" t="s">
        <v>17</v>
      </c>
      <c r="I84" s="42"/>
      <c r="J84" s="41"/>
      <c r="K84" s="43">
        <f>K85</f>
        <v>40</v>
      </c>
    </row>
    <row r="85" spans="1:11" ht="29.25" customHeight="1" x14ac:dyDescent="0.25">
      <c r="A85" s="65"/>
      <c r="B85" s="44" t="s">
        <v>222</v>
      </c>
      <c r="C85" s="29">
        <v>871</v>
      </c>
      <c r="D85" s="28" t="s">
        <v>13</v>
      </c>
      <c r="E85" s="28" t="s">
        <v>223</v>
      </c>
      <c r="F85" s="28" t="s">
        <v>22</v>
      </c>
      <c r="G85" s="28" t="s">
        <v>224</v>
      </c>
      <c r="H85" s="28" t="s">
        <v>17</v>
      </c>
      <c r="I85" s="28" t="s">
        <v>255</v>
      </c>
      <c r="J85" s="28"/>
      <c r="K85" s="31">
        <f>K86</f>
        <v>40</v>
      </c>
    </row>
    <row r="86" spans="1:11" ht="37.5" customHeight="1" x14ac:dyDescent="0.25">
      <c r="A86" s="65"/>
      <c r="B86" s="44" t="s">
        <v>218</v>
      </c>
      <c r="C86" s="29">
        <v>871</v>
      </c>
      <c r="D86" s="28" t="s">
        <v>13</v>
      </c>
      <c r="E86" s="28" t="s">
        <v>223</v>
      </c>
      <c r="F86" s="28" t="s">
        <v>22</v>
      </c>
      <c r="G86" s="28" t="s">
        <v>224</v>
      </c>
      <c r="H86" s="28" t="s">
        <v>17</v>
      </c>
      <c r="I86" s="28" t="s">
        <v>255</v>
      </c>
      <c r="J86" s="28" t="s">
        <v>225</v>
      </c>
      <c r="K86" s="31">
        <v>40</v>
      </c>
    </row>
    <row r="87" spans="1:11" x14ac:dyDescent="0.25">
      <c r="A87" s="65"/>
      <c r="B87" s="48" t="s">
        <v>315</v>
      </c>
      <c r="C87" s="41">
        <v>871</v>
      </c>
      <c r="D87" s="42" t="s">
        <v>13</v>
      </c>
      <c r="E87" s="41">
        <v>13</v>
      </c>
      <c r="F87" s="42" t="s">
        <v>22</v>
      </c>
      <c r="G87" s="41">
        <v>1</v>
      </c>
      <c r="H87" s="42" t="s">
        <v>135</v>
      </c>
      <c r="I87" s="42"/>
      <c r="J87" s="41"/>
      <c r="K87" s="43">
        <f>K88</f>
        <v>58.4</v>
      </c>
    </row>
    <row r="88" spans="1:11" ht="38.25" customHeight="1" x14ac:dyDescent="0.25">
      <c r="A88" s="65"/>
      <c r="B88" s="44" t="s">
        <v>222</v>
      </c>
      <c r="C88" s="29">
        <v>871</v>
      </c>
      <c r="D88" s="28" t="s">
        <v>13</v>
      </c>
      <c r="E88" s="28" t="s">
        <v>223</v>
      </c>
      <c r="F88" s="28" t="s">
        <v>22</v>
      </c>
      <c r="G88" s="28" t="s">
        <v>224</v>
      </c>
      <c r="H88" s="28" t="s">
        <v>135</v>
      </c>
      <c r="I88" s="28" t="s">
        <v>255</v>
      </c>
      <c r="J88" s="28"/>
      <c r="K88" s="31">
        <f>K89</f>
        <v>58.4</v>
      </c>
    </row>
    <row r="89" spans="1:11" ht="30" customHeight="1" x14ac:dyDescent="0.25">
      <c r="A89" s="65"/>
      <c r="B89" s="44" t="s">
        <v>218</v>
      </c>
      <c r="C89" s="29">
        <v>871</v>
      </c>
      <c r="D89" s="28" t="s">
        <v>13</v>
      </c>
      <c r="E89" s="28" t="s">
        <v>223</v>
      </c>
      <c r="F89" s="28" t="s">
        <v>22</v>
      </c>
      <c r="G89" s="28" t="s">
        <v>224</v>
      </c>
      <c r="H89" s="28" t="s">
        <v>135</v>
      </c>
      <c r="I89" s="28" t="s">
        <v>255</v>
      </c>
      <c r="J89" s="28" t="s">
        <v>225</v>
      </c>
      <c r="K89" s="31">
        <f>50+8.4</f>
        <v>58.4</v>
      </c>
    </row>
    <row r="90" spans="1:11" s="75" customFormat="1" ht="43.5" x14ac:dyDescent="0.25">
      <c r="A90" s="65"/>
      <c r="B90" s="23" t="s">
        <v>226</v>
      </c>
      <c r="C90" s="25">
        <v>871</v>
      </c>
      <c r="D90" s="24" t="s">
        <v>13</v>
      </c>
      <c r="E90" s="25">
        <v>13</v>
      </c>
      <c r="F90" s="24" t="s">
        <v>23</v>
      </c>
      <c r="G90" s="25"/>
      <c r="H90" s="24"/>
      <c r="I90" s="24"/>
      <c r="J90" s="25"/>
      <c r="K90" s="55">
        <f>K91</f>
        <v>273</v>
      </c>
    </row>
    <row r="91" spans="1:11" ht="34.5" customHeight="1" x14ac:dyDescent="0.25">
      <c r="A91" s="65"/>
      <c r="B91" s="34" t="s">
        <v>227</v>
      </c>
      <c r="C91" s="35">
        <v>871</v>
      </c>
      <c r="D91" s="36" t="s">
        <v>13</v>
      </c>
      <c r="E91" s="35">
        <v>13</v>
      </c>
      <c r="F91" s="36" t="s">
        <v>23</v>
      </c>
      <c r="G91" s="35">
        <v>0</v>
      </c>
      <c r="H91" s="36"/>
      <c r="I91" s="36"/>
      <c r="J91" s="35"/>
      <c r="K91" s="37">
        <f>K92</f>
        <v>273</v>
      </c>
    </row>
    <row r="92" spans="1:11" ht="36" customHeight="1" x14ac:dyDescent="0.25">
      <c r="A92" s="65"/>
      <c r="B92" s="44" t="s">
        <v>228</v>
      </c>
      <c r="C92" s="29">
        <v>871</v>
      </c>
      <c r="D92" s="28" t="s">
        <v>13</v>
      </c>
      <c r="E92" s="28" t="s">
        <v>223</v>
      </c>
      <c r="F92" s="28" t="s">
        <v>23</v>
      </c>
      <c r="G92" s="28" t="s">
        <v>229</v>
      </c>
      <c r="H92" s="28" t="s">
        <v>201</v>
      </c>
      <c r="I92" s="28" t="s">
        <v>256</v>
      </c>
      <c r="J92" s="28"/>
      <c r="K92" s="31">
        <f>K93</f>
        <v>273</v>
      </c>
    </row>
    <row r="93" spans="1:11" ht="31.5" customHeight="1" x14ac:dyDescent="0.25">
      <c r="A93" s="65"/>
      <c r="B93" s="44" t="s">
        <v>218</v>
      </c>
      <c r="C93" s="29">
        <v>871</v>
      </c>
      <c r="D93" s="28" t="s">
        <v>13</v>
      </c>
      <c r="E93" s="28" t="s">
        <v>223</v>
      </c>
      <c r="F93" s="28" t="s">
        <v>23</v>
      </c>
      <c r="G93" s="28" t="s">
        <v>229</v>
      </c>
      <c r="H93" s="28" t="s">
        <v>201</v>
      </c>
      <c r="I93" s="28" t="s">
        <v>256</v>
      </c>
      <c r="J93" s="28" t="s">
        <v>225</v>
      </c>
      <c r="K93" s="31">
        <f>55+218</f>
        <v>273</v>
      </c>
    </row>
    <row r="94" spans="1:11" ht="30" customHeight="1" x14ac:dyDescent="0.25">
      <c r="A94" s="65"/>
      <c r="B94" s="23" t="s">
        <v>393</v>
      </c>
      <c r="C94" s="25">
        <v>871</v>
      </c>
      <c r="D94" s="24" t="s">
        <v>13</v>
      </c>
      <c r="E94" s="25">
        <v>13</v>
      </c>
      <c r="F94" s="24" t="s">
        <v>87</v>
      </c>
      <c r="G94" s="25"/>
      <c r="H94" s="24"/>
      <c r="I94" s="24"/>
      <c r="J94" s="25"/>
      <c r="K94" s="55">
        <f>K95</f>
        <v>542</v>
      </c>
    </row>
    <row r="95" spans="1:11" ht="21" customHeight="1" x14ac:dyDescent="0.25">
      <c r="A95" s="65"/>
      <c r="B95" s="44" t="s">
        <v>366</v>
      </c>
      <c r="C95" s="29">
        <v>871</v>
      </c>
      <c r="D95" s="28" t="s">
        <v>13</v>
      </c>
      <c r="E95" s="28" t="s">
        <v>223</v>
      </c>
      <c r="F95" s="28" t="s">
        <v>87</v>
      </c>
      <c r="G95" s="28" t="s">
        <v>229</v>
      </c>
      <c r="H95" s="28" t="s">
        <v>13</v>
      </c>
      <c r="I95" s="28"/>
      <c r="J95" s="28"/>
      <c r="K95" s="31">
        <f>K96</f>
        <v>542</v>
      </c>
    </row>
    <row r="96" spans="1:11" ht="18" customHeight="1" x14ac:dyDescent="0.25">
      <c r="A96" s="65"/>
      <c r="B96" s="44" t="s">
        <v>366</v>
      </c>
      <c r="C96" s="29">
        <v>871</v>
      </c>
      <c r="D96" s="28" t="s">
        <v>13</v>
      </c>
      <c r="E96" s="28" t="s">
        <v>223</v>
      </c>
      <c r="F96" s="28" t="s">
        <v>87</v>
      </c>
      <c r="G96" s="28" t="s">
        <v>229</v>
      </c>
      <c r="H96" s="28" t="s">
        <v>13</v>
      </c>
      <c r="I96" s="28" t="s">
        <v>367</v>
      </c>
      <c r="J96" s="28"/>
      <c r="K96" s="31">
        <f>K97</f>
        <v>542</v>
      </c>
    </row>
    <row r="97" spans="1:11" ht="30" customHeight="1" x14ac:dyDescent="0.25">
      <c r="A97" s="65"/>
      <c r="B97" s="44" t="s">
        <v>218</v>
      </c>
      <c r="C97" s="29">
        <v>871</v>
      </c>
      <c r="D97" s="28" t="s">
        <v>13</v>
      </c>
      <c r="E97" s="28" t="s">
        <v>223</v>
      </c>
      <c r="F97" s="28" t="s">
        <v>87</v>
      </c>
      <c r="G97" s="28" t="s">
        <v>229</v>
      </c>
      <c r="H97" s="28" t="s">
        <v>13</v>
      </c>
      <c r="I97" s="28" t="s">
        <v>367</v>
      </c>
      <c r="J97" s="28" t="s">
        <v>225</v>
      </c>
      <c r="K97" s="31">
        <v>542</v>
      </c>
    </row>
    <row r="98" spans="1:11" ht="17.25" customHeight="1" x14ac:dyDescent="0.25">
      <c r="A98" s="65"/>
      <c r="B98" s="45" t="s">
        <v>191</v>
      </c>
      <c r="C98" s="25">
        <v>871</v>
      </c>
      <c r="D98" s="24" t="s">
        <v>13</v>
      </c>
      <c r="E98" s="24" t="s">
        <v>223</v>
      </c>
      <c r="F98" s="24" t="s">
        <v>185</v>
      </c>
      <c r="G98" s="25"/>
      <c r="H98" s="24"/>
      <c r="I98" s="24"/>
      <c r="J98" s="25"/>
      <c r="K98" s="55">
        <f>K99</f>
        <v>330</v>
      </c>
    </row>
    <row r="99" spans="1:11" ht="17.25" customHeight="1" x14ac:dyDescent="0.25">
      <c r="A99" s="65"/>
      <c r="B99" s="44" t="s">
        <v>231</v>
      </c>
      <c r="C99" s="29">
        <v>871</v>
      </c>
      <c r="D99" s="28" t="s">
        <v>13</v>
      </c>
      <c r="E99" s="28" t="s">
        <v>223</v>
      </c>
      <c r="F99" s="28" t="s">
        <v>185</v>
      </c>
      <c r="G99" s="29">
        <v>2</v>
      </c>
      <c r="H99" s="28"/>
      <c r="I99" s="28"/>
      <c r="J99" s="29"/>
      <c r="K99" s="31">
        <f>K100+K103+K105</f>
        <v>330</v>
      </c>
    </row>
    <row r="100" spans="1:11" ht="53.25" customHeight="1" x14ac:dyDescent="0.25">
      <c r="A100" s="65"/>
      <c r="B100" s="44" t="s">
        <v>387</v>
      </c>
      <c r="C100" s="29">
        <v>871</v>
      </c>
      <c r="D100" s="28" t="s">
        <v>13</v>
      </c>
      <c r="E100" s="28" t="s">
        <v>223</v>
      </c>
      <c r="F100" s="28" t="s">
        <v>185</v>
      </c>
      <c r="G100" s="29">
        <v>2</v>
      </c>
      <c r="H100" s="28" t="s">
        <v>201</v>
      </c>
      <c r="I100" s="28" t="s">
        <v>388</v>
      </c>
      <c r="J100" s="29"/>
      <c r="K100" s="31">
        <f>SUM(K101:K102)</f>
        <v>190</v>
      </c>
    </row>
    <row r="101" spans="1:11" ht="17.25" customHeight="1" x14ac:dyDescent="0.25">
      <c r="A101" s="65"/>
      <c r="B101" s="44" t="s">
        <v>219</v>
      </c>
      <c r="C101" s="29">
        <v>871</v>
      </c>
      <c r="D101" s="28" t="s">
        <v>13</v>
      </c>
      <c r="E101" s="28" t="s">
        <v>223</v>
      </c>
      <c r="F101" s="28" t="s">
        <v>185</v>
      </c>
      <c r="G101" s="29">
        <v>2</v>
      </c>
      <c r="H101" s="28" t="s">
        <v>201</v>
      </c>
      <c r="I101" s="28" t="s">
        <v>388</v>
      </c>
      <c r="J101" s="29">
        <v>830</v>
      </c>
      <c r="K101" s="31">
        <f>140+40</f>
        <v>180</v>
      </c>
    </row>
    <row r="102" spans="1:11" ht="17.25" customHeight="1" x14ac:dyDescent="0.25">
      <c r="A102" s="65"/>
      <c r="B102" s="44" t="s">
        <v>210</v>
      </c>
      <c r="C102" s="29">
        <v>871</v>
      </c>
      <c r="D102" s="28" t="s">
        <v>13</v>
      </c>
      <c r="E102" s="28" t="s">
        <v>223</v>
      </c>
      <c r="F102" s="28" t="s">
        <v>185</v>
      </c>
      <c r="G102" s="29">
        <v>2</v>
      </c>
      <c r="H102" s="28" t="s">
        <v>201</v>
      </c>
      <c r="I102" s="28" t="s">
        <v>388</v>
      </c>
      <c r="J102" s="29">
        <v>850</v>
      </c>
      <c r="K102" s="31">
        <v>10</v>
      </c>
    </row>
    <row r="103" spans="1:11" ht="17.25" customHeight="1" x14ac:dyDescent="0.25">
      <c r="A103" s="65"/>
      <c r="B103" s="44" t="s">
        <v>232</v>
      </c>
      <c r="C103" s="29">
        <v>871</v>
      </c>
      <c r="D103" s="28" t="s">
        <v>13</v>
      </c>
      <c r="E103" s="28" t="s">
        <v>223</v>
      </c>
      <c r="F103" s="28" t="s">
        <v>185</v>
      </c>
      <c r="G103" s="29">
        <v>2</v>
      </c>
      <c r="H103" s="28" t="s">
        <v>201</v>
      </c>
      <c r="I103" s="28" t="s">
        <v>258</v>
      </c>
      <c r="J103" s="29"/>
      <c r="K103" s="31">
        <f>K104</f>
        <v>140</v>
      </c>
    </row>
    <row r="104" spans="1:11" ht="31.5" customHeight="1" x14ac:dyDescent="0.25">
      <c r="A104" s="65"/>
      <c r="B104" s="44" t="s">
        <v>218</v>
      </c>
      <c r="C104" s="29">
        <v>871</v>
      </c>
      <c r="D104" s="28" t="s">
        <v>13</v>
      </c>
      <c r="E104" s="28" t="s">
        <v>223</v>
      </c>
      <c r="F104" s="28" t="s">
        <v>185</v>
      </c>
      <c r="G104" s="29">
        <v>2</v>
      </c>
      <c r="H104" s="28" t="s">
        <v>201</v>
      </c>
      <c r="I104" s="28" t="s">
        <v>258</v>
      </c>
      <c r="J104" s="29">
        <v>240</v>
      </c>
      <c r="K104" s="31">
        <f>450-310</f>
        <v>140</v>
      </c>
    </row>
    <row r="105" spans="1:11" ht="16.5" hidden="1" customHeight="1" x14ac:dyDescent="0.25">
      <c r="A105" s="65"/>
      <c r="B105" s="47" t="s">
        <v>184</v>
      </c>
      <c r="C105" s="29">
        <v>871</v>
      </c>
      <c r="D105" s="28" t="s">
        <v>13</v>
      </c>
      <c r="E105" s="28" t="s">
        <v>223</v>
      </c>
      <c r="F105" s="28" t="s">
        <v>185</v>
      </c>
      <c r="G105" s="29">
        <v>2</v>
      </c>
      <c r="H105" s="28" t="s">
        <v>201</v>
      </c>
      <c r="I105" s="28" t="s">
        <v>295</v>
      </c>
      <c r="J105" s="29"/>
      <c r="K105" s="31">
        <f>K106</f>
        <v>0</v>
      </c>
    </row>
    <row r="106" spans="1:11" ht="26.25" hidden="1" customHeight="1" x14ac:dyDescent="0.25">
      <c r="A106" s="65"/>
      <c r="B106" s="44" t="s">
        <v>218</v>
      </c>
      <c r="C106" s="29">
        <v>871</v>
      </c>
      <c r="D106" s="28" t="s">
        <v>13</v>
      </c>
      <c r="E106" s="28" t="s">
        <v>223</v>
      </c>
      <c r="F106" s="28" t="s">
        <v>185</v>
      </c>
      <c r="G106" s="29">
        <v>2</v>
      </c>
      <c r="H106" s="28" t="s">
        <v>201</v>
      </c>
      <c r="I106" s="28" t="s">
        <v>295</v>
      </c>
      <c r="J106" s="29">
        <v>240</v>
      </c>
      <c r="K106" s="31">
        <f>200-200</f>
        <v>0</v>
      </c>
    </row>
    <row r="107" spans="1:11" s="75" customFormat="1" ht="12.75" hidden="1" customHeight="1" x14ac:dyDescent="0.25">
      <c r="A107" s="65"/>
      <c r="B107" s="46" t="s">
        <v>166</v>
      </c>
      <c r="C107" s="20">
        <v>871</v>
      </c>
      <c r="D107" s="21" t="s">
        <v>13</v>
      </c>
      <c r="E107" s="20">
        <v>13</v>
      </c>
      <c r="F107" s="21" t="s">
        <v>121</v>
      </c>
      <c r="G107" s="54"/>
      <c r="H107" s="53"/>
      <c r="I107" s="53"/>
      <c r="J107" s="54"/>
      <c r="K107" s="33">
        <f>K108</f>
        <v>0</v>
      </c>
    </row>
    <row r="108" spans="1:11" ht="29.25" hidden="1" x14ac:dyDescent="0.25">
      <c r="A108" s="65"/>
      <c r="B108" s="45" t="s">
        <v>167</v>
      </c>
      <c r="C108" s="35">
        <v>871</v>
      </c>
      <c r="D108" s="36" t="s">
        <v>13</v>
      </c>
      <c r="E108" s="35">
        <v>13</v>
      </c>
      <c r="F108" s="35">
        <v>97</v>
      </c>
      <c r="G108" s="35">
        <v>3</v>
      </c>
      <c r="H108" s="36"/>
      <c r="I108" s="36"/>
      <c r="J108" s="35"/>
      <c r="K108" s="37">
        <f>K109</f>
        <v>0</v>
      </c>
    </row>
    <row r="109" spans="1:11" ht="30" hidden="1" x14ac:dyDescent="0.25">
      <c r="A109" s="65"/>
      <c r="B109" s="48" t="s">
        <v>165</v>
      </c>
      <c r="C109" s="41">
        <v>871</v>
      </c>
      <c r="D109" s="42" t="s">
        <v>13</v>
      </c>
      <c r="E109" s="41">
        <v>13</v>
      </c>
      <c r="F109" s="41">
        <v>97</v>
      </c>
      <c r="G109" s="41">
        <v>3</v>
      </c>
      <c r="H109" s="42" t="s">
        <v>201</v>
      </c>
      <c r="I109" s="42"/>
      <c r="J109" s="41"/>
      <c r="K109" s="43">
        <f>K110</f>
        <v>0</v>
      </c>
    </row>
    <row r="110" spans="1:11" ht="30" hidden="1" x14ac:dyDescent="0.25">
      <c r="A110" s="65"/>
      <c r="B110" s="48" t="s">
        <v>233</v>
      </c>
      <c r="C110" s="41">
        <v>871</v>
      </c>
      <c r="D110" s="42" t="s">
        <v>13</v>
      </c>
      <c r="E110" s="41">
        <v>13</v>
      </c>
      <c r="F110" s="41">
        <v>97</v>
      </c>
      <c r="G110" s="41">
        <v>3</v>
      </c>
      <c r="H110" s="42" t="s">
        <v>201</v>
      </c>
      <c r="I110" s="42" t="s">
        <v>259</v>
      </c>
      <c r="J110" s="41"/>
      <c r="K110" s="43">
        <f>K111</f>
        <v>0</v>
      </c>
    </row>
    <row r="111" spans="1:11" ht="12.75" hidden="1" customHeight="1" x14ac:dyDescent="0.25">
      <c r="A111" s="65"/>
      <c r="B111" s="58" t="s">
        <v>213</v>
      </c>
      <c r="C111" s="41">
        <v>871</v>
      </c>
      <c r="D111" s="42" t="s">
        <v>13</v>
      </c>
      <c r="E111" s="41">
        <v>13</v>
      </c>
      <c r="F111" s="41">
        <v>97</v>
      </c>
      <c r="G111" s="41">
        <v>3</v>
      </c>
      <c r="H111" s="42" t="s">
        <v>201</v>
      </c>
      <c r="I111" s="42" t="s">
        <v>259</v>
      </c>
      <c r="J111" s="41">
        <v>520</v>
      </c>
      <c r="K111" s="43">
        <v>0</v>
      </c>
    </row>
    <row r="112" spans="1:11" ht="16.5" customHeight="1" x14ac:dyDescent="0.25">
      <c r="A112" s="74"/>
      <c r="B112" s="20" t="s">
        <v>19</v>
      </c>
      <c r="C112" s="20">
        <v>871</v>
      </c>
      <c r="D112" s="21" t="s">
        <v>15</v>
      </c>
      <c r="E112" s="20" t="s">
        <v>10</v>
      </c>
      <c r="F112" s="21" t="s">
        <v>11</v>
      </c>
      <c r="G112" s="20"/>
      <c r="H112" s="21"/>
      <c r="I112" s="21"/>
      <c r="J112" s="20" t="s">
        <v>9</v>
      </c>
      <c r="K112" s="22">
        <f>K113</f>
        <v>368.4</v>
      </c>
    </row>
    <row r="113" spans="1:11" ht="12.75" customHeight="1" x14ac:dyDescent="0.25">
      <c r="A113" s="65"/>
      <c r="B113" s="59" t="s">
        <v>2</v>
      </c>
      <c r="C113" s="20">
        <v>871</v>
      </c>
      <c r="D113" s="21" t="s">
        <v>15</v>
      </c>
      <c r="E113" s="21" t="s">
        <v>14</v>
      </c>
      <c r="F113" s="21" t="s">
        <v>11</v>
      </c>
      <c r="G113" s="20"/>
      <c r="H113" s="21"/>
      <c r="I113" s="21"/>
      <c r="J113" s="20" t="s">
        <v>9</v>
      </c>
      <c r="K113" s="86">
        <f>K114</f>
        <v>368.4</v>
      </c>
    </row>
    <row r="114" spans="1:11" ht="12.75" customHeight="1" x14ac:dyDescent="0.25">
      <c r="A114" s="65"/>
      <c r="B114" s="47" t="s">
        <v>118</v>
      </c>
      <c r="C114" s="29">
        <v>871</v>
      </c>
      <c r="D114" s="28" t="s">
        <v>15</v>
      </c>
      <c r="E114" s="28" t="s">
        <v>14</v>
      </c>
      <c r="F114" s="28" t="s">
        <v>102</v>
      </c>
      <c r="G114" s="29"/>
      <c r="H114" s="28"/>
      <c r="I114" s="28"/>
      <c r="J114" s="29"/>
      <c r="K114" s="31">
        <f>K115</f>
        <v>368.4</v>
      </c>
    </row>
    <row r="115" spans="1:11" ht="12.75" customHeight="1" x14ac:dyDescent="0.25">
      <c r="A115" s="65"/>
      <c r="B115" s="47" t="s">
        <v>119</v>
      </c>
      <c r="C115" s="29">
        <v>871</v>
      </c>
      <c r="D115" s="28" t="s">
        <v>15</v>
      </c>
      <c r="E115" s="28" t="s">
        <v>14</v>
      </c>
      <c r="F115" s="28" t="s">
        <v>102</v>
      </c>
      <c r="G115" s="29">
        <v>9</v>
      </c>
      <c r="H115" s="28"/>
      <c r="I115" s="28"/>
      <c r="J115" s="29"/>
      <c r="K115" s="31">
        <f>K116</f>
        <v>368.4</v>
      </c>
    </row>
    <row r="116" spans="1:11" ht="50.25" customHeight="1" x14ac:dyDescent="0.25">
      <c r="A116" s="65"/>
      <c r="B116" s="27" t="s">
        <v>120</v>
      </c>
      <c r="C116" s="29">
        <v>871</v>
      </c>
      <c r="D116" s="28" t="s">
        <v>15</v>
      </c>
      <c r="E116" s="28" t="s">
        <v>14</v>
      </c>
      <c r="F116" s="28" t="s">
        <v>102</v>
      </c>
      <c r="G116" s="29">
        <v>9</v>
      </c>
      <c r="H116" s="28" t="s">
        <v>201</v>
      </c>
      <c r="I116" s="28" t="s">
        <v>260</v>
      </c>
      <c r="J116" s="29"/>
      <c r="K116" s="31">
        <f>K117</f>
        <v>368.4</v>
      </c>
    </row>
    <row r="117" spans="1:11" x14ac:dyDescent="0.25">
      <c r="A117" s="65"/>
      <c r="B117" s="27" t="s">
        <v>209</v>
      </c>
      <c r="C117" s="29">
        <v>871</v>
      </c>
      <c r="D117" s="28" t="s">
        <v>15</v>
      </c>
      <c r="E117" s="28" t="s">
        <v>14</v>
      </c>
      <c r="F117" s="28" t="s">
        <v>102</v>
      </c>
      <c r="G117" s="29">
        <v>9</v>
      </c>
      <c r="H117" s="28" t="s">
        <v>201</v>
      </c>
      <c r="I117" s="28" t="s">
        <v>260</v>
      </c>
      <c r="J117" s="29">
        <v>120</v>
      </c>
      <c r="K117" s="31">
        <v>368.4</v>
      </c>
    </row>
    <row r="118" spans="1:11" ht="29.25" x14ac:dyDescent="0.25">
      <c r="A118" s="65"/>
      <c r="B118" s="20" t="s">
        <v>73</v>
      </c>
      <c r="C118" s="21" t="s">
        <v>28</v>
      </c>
      <c r="D118" s="21" t="s">
        <v>14</v>
      </c>
      <c r="E118" s="21"/>
      <c r="F118" s="21"/>
      <c r="G118" s="20"/>
      <c r="H118" s="21"/>
      <c r="I118" s="53"/>
      <c r="J118" s="20"/>
      <c r="K118" s="33">
        <f>K119</f>
        <v>970.5</v>
      </c>
    </row>
    <row r="119" spans="1:11" ht="32.25" customHeight="1" x14ac:dyDescent="0.25">
      <c r="A119" s="65"/>
      <c r="B119" s="32" t="s">
        <v>79</v>
      </c>
      <c r="C119" s="21" t="s">
        <v>28</v>
      </c>
      <c r="D119" s="21" t="s">
        <v>14</v>
      </c>
      <c r="E119" s="21" t="s">
        <v>68</v>
      </c>
      <c r="F119" s="21"/>
      <c r="G119" s="20"/>
      <c r="H119" s="21"/>
      <c r="I119" s="53"/>
      <c r="J119" s="20"/>
      <c r="K119" s="33">
        <f>K120+K136</f>
        <v>970.5</v>
      </c>
    </row>
    <row r="120" spans="1:11" s="75" customFormat="1" ht="57.75" x14ac:dyDescent="0.25">
      <c r="A120" s="65"/>
      <c r="B120" s="23" t="s">
        <v>194</v>
      </c>
      <c r="C120" s="25">
        <v>871</v>
      </c>
      <c r="D120" s="24" t="s">
        <v>14</v>
      </c>
      <c r="E120" s="24" t="s">
        <v>68</v>
      </c>
      <c r="F120" s="24" t="s">
        <v>15</v>
      </c>
      <c r="G120" s="25"/>
      <c r="H120" s="24"/>
      <c r="I120" s="28"/>
      <c r="J120" s="25"/>
      <c r="K120" s="55">
        <f>K121+K130+K133</f>
        <v>935</v>
      </c>
    </row>
    <row r="121" spans="1:11" ht="34.5" customHeight="1" x14ac:dyDescent="0.25">
      <c r="A121" s="65"/>
      <c r="B121" s="60" t="s">
        <v>302</v>
      </c>
      <c r="C121" s="25">
        <v>871</v>
      </c>
      <c r="D121" s="36" t="s">
        <v>14</v>
      </c>
      <c r="E121" s="36" t="s">
        <v>68</v>
      </c>
      <c r="F121" s="24" t="s">
        <v>15</v>
      </c>
      <c r="G121" s="25">
        <v>1</v>
      </c>
      <c r="H121" s="24"/>
      <c r="I121" s="28"/>
      <c r="J121" s="25"/>
      <c r="K121" s="55">
        <f>K122+K124+K126+K128</f>
        <v>600</v>
      </c>
    </row>
    <row r="122" spans="1:11" ht="14.25" customHeight="1" x14ac:dyDescent="0.25">
      <c r="A122" s="65"/>
      <c r="B122" s="47" t="s">
        <v>122</v>
      </c>
      <c r="C122" s="29">
        <v>871</v>
      </c>
      <c r="D122" s="42" t="s">
        <v>14</v>
      </c>
      <c r="E122" s="42" t="s">
        <v>68</v>
      </c>
      <c r="F122" s="28" t="s">
        <v>15</v>
      </c>
      <c r="G122" s="29">
        <v>1</v>
      </c>
      <c r="H122" s="28" t="s">
        <v>201</v>
      </c>
      <c r="I122" s="28" t="s">
        <v>261</v>
      </c>
      <c r="J122" s="29"/>
      <c r="K122" s="31">
        <f>K123</f>
        <v>150</v>
      </c>
    </row>
    <row r="123" spans="1:11" ht="28.5" customHeight="1" x14ac:dyDescent="0.25">
      <c r="A123" s="65"/>
      <c r="B123" s="137" t="s">
        <v>362</v>
      </c>
      <c r="C123" s="29">
        <v>871</v>
      </c>
      <c r="D123" s="42" t="s">
        <v>14</v>
      </c>
      <c r="E123" s="42" t="s">
        <v>68</v>
      </c>
      <c r="F123" s="28" t="s">
        <v>15</v>
      </c>
      <c r="G123" s="29">
        <v>1</v>
      </c>
      <c r="H123" s="28" t="s">
        <v>201</v>
      </c>
      <c r="I123" s="28" t="s">
        <v>261</v>
      </c>
      <c r="J123" s="29">
        <v>230</v>
      </c>
      <c r="K123" s="31">
        <v>150</v>
      </c>
    </row>
    <row r="124" spans="1:11" ht="15.75" customHeight="1" x14ac:dyDescent="0.25">
      <c r="A124" s="65"/>
      <c r="B124" s="47" t="s">
        <v>303</v>
      </c>
      <c r="C124" s="29">
        <v>871</v>
      </c>
      <c r="D124" s="42" t="s">
        <v>14</v>
      </c>
      <c r="E124" s="42" t="s">
        <v>68</v>
      </c>
      <c r="F124" s="28" t="s">
        <v>15</v>
      </c>
      <c r="G124" s="29">
        <v>1</v>
      </c>
      <c r="H124" s="28" t="s">
        <v>201</v>
      </c>
      <c r="I124" s="28" t="s">
        <v>304</v>
      </c>
      <c r="J124" s="29"/>
      <c r="K124" s="31">
        <f>K125</f>
        <v>50</v>
      </c>
    </row>
    <row r="125" spans="1:11" ht="29.25" customHeight="1" x14ac:dyDescent="0.25">
      <c r="A125" s="65"/>
      <c r="B125" s="47" t="s">
        <v>218</v>
      </c>
      <c r="C125" s="29">
        <v>871</v>
      </c>
      <c r="D125" s="42" t="s">
        <v>14</v>
      </c>
      <c r="E125" s="42" t="s">
        <v>68</v>
      </c>
      <c r="F125" s="28" t="s">
        <v>15</v>
      </c>
      <c r="G125" s="29">
        <v>1</v>
      </c>
      <c r="H125" s="28" t="s">
        <v>201</v>
      </c>
      <c r="I125" s="28" t="s">
        <v>304</v>
      </c>
      <c r="J125" s="29">
        <v>240</v>
      </c>
      <c r="K125" s="31">
        <v>50</v>
      </c>
    </row>
    <row r="126" spans="1:11" ht="12.75" customHeight="1" x14ac:dyDescent="0.25">
      <c r="A126" s="65"/>
      <c r="B126" s="47" t="s">
        <v>123</v>
      </c>
      <c r="C126" s="29">
        <v>871</v>
      </c>
      <c r="D126" s="42" t="s">
        <v>14</v>
      </c>
      <c r="E126" s="42" t="s">
        <v>68</v>
      </c>
      <c r="F126" s="28" t="s">
        <v>15</v>
      </c>
      <c r="G126" s="29">
        <v>1</v>
      </c>
      <c r="H126" s="28" t="s">
        <v>201</v>
      </c>
      <c r="I126" s="42" t="s">
        <v>262</v>
      </c>
      <c r="J126" s="29"/>
      <c r="K126" s="31">
        <f>K127</f>
        <v>300</v>
      </c>
    </row>
    <row r="127" spans="1:11" ht="30.75" customHeight="1" x14ac:dyDescent="0.25">
      <c r="A127" s="65"/>
      <c r="B127" s="47" t="s">
        <v>218</v>
      </c>
      <c r="C127" s="29">
        <v>871</v>
      </c>
      <c r="D127" s="42" t="s">
        <v>14</v>
      </c>
      <c r="E127" s="42" t="s">
        <v>68</v>
      </c>
      <c r="F127" s="28" t="s">
        <v>15</v>
      </c>
      <c r="G127" s="29">
        <v>1</v>
      </c>
      <c r="H127" s="28" t="s">
        <v>201</v>
      </c>
      <c r="I127" s="42" t="s">
        <v>262</v>
      </c>
      <c r="J127" s="29">
        <v>240</v>
      </c>
      <c r="K127" s="31">
        <v>300</v>
      </c>
    </row>
    <row r="128" spans="1:11" ht="30.75" customHeight="1" x14ac:dyDescent="0.25">
      <c r="A128" s="65"/>
      <c r="B128" s="47" t="s">
        <v>350</v>
      </c>
      <c r="C128" s="29">
        <v>871</v>
      </c>
      <c r="D128" s="42" t="s">
        <v>14</v>
      </c>
      <c r="E128" s="42" t="s">
        <v>68</v>
      </c>
      <c r="F128" s="28" t="s">
        <v>15</v>
      </c>
      <c r="G128" s="29">
        <v>1</v>
      </c>
      <c r="H128" s="28" t="s">
        <v>201</v>
      </c>
      <c r="I128" s="28" t="s">
        <v>305</v>
      </c>
      <c r="J128" s="29"/>
      <c r="K128" s="31">
        <f>K129</f>
        <v>100</v>
      </c>
    </row>
    <row r="129" spans="1:11" ht="30.75" customHeight="1" x14ac:dyDescent="0.25">
      <c r="A129" s="65"/>
      <c r="B129" s="137" t="s">
        <v>362</v>
      </c>
      <c r="C129" s="29">
        <v>871</v>
      </c>
      <c r="D129" s="42" t="s">
        <v>14</v>
      </c>
      <c r="E129" s="42" t="s">
        <v>68</v>
      </c>
      <c r="F129" s="28" t="s">
        <v>15</v>
      </c>
      <c r="G129" s="29">
        <v>1</v>
      </c>
      <c r="H129" s="28" t="s">
        <v>201</v>
      </c>
      <c r="I129" s="28" t="s">
        <v>305</v>
      </c>
      <c r="J129" s="29">
        <v>230</v>
      </c>
      <c r="K129" s="31">
        <v>100</v>
      </c>
    </row>
    <row r="130" spans="1:11" ht="57.75" x14ac:dyDescent="0.25">
      <c r="A130" s="65"/>
      <c r="B130" s="60" t="s">
        <v>351</v>
      </c>
      <c r="C130" s="25">
        <v>871</v>
      </c>
      <c r="D130" s="36" t="s">
        <v>14</v>
      </c>
      <c r="E130" s="36" t="s">
        <v>68</v>
      </c>
      <c r="F130" s="24" t="s">
        <v>15</v>
      </c>
      <c r="G130" s="25">
        <v>3</v>
      </c>
      <c r="H130" s="24"/>
      <c r="I130" s="28"/>
      <c r="J130" s="25"/>
      <c r="K130" s="55">
        <f>K131</f>
        <v>200</v>
      </c>
    </row>
    <row r="131" spans="1:11" ht="30" x14ac:dyDescent="0.25">
      <c r="A131" s="65"/>
      <c r="B131" s="47" t="s">
        <v>352</v>
      </c>
      <c r="C131" s="29">
        <v>871</v>
      </c>
      <c r="D131" s="42" t="s">
        <v>14</v>
      </c>
      <c r="E131" s="42" t="s">
        <v>68</v>
      </c>
      <c r="F131" s="28" t="s">
        <v>15</v>
      </c>
      <c r="G131" s="29">
        <v>3</v>
      </c>
      <c r="H131" s="28" t="s">
        <v>201</v>
      </c>
      <c r="I131" s="28" t="s">
        <v>306</v>
      </c>
      <c r="J131" s="29"/>
      <c r="K131" s="31">
        <f>K132</f>
        <v>200</v>
      </c>
    </row>
    <row r="132" spans="1:11" ht="32.25" customHeight="1" x14ac:dyDescent="0.25">
      <c r="A132" s="65"/>
      <c r="B132" s="137" t="s">
        <v>362</v>
      </c>
      <c r="C132" s="29">
        <v>871</v>
      </c>
      <c r="D132" s="42" t="s">
        <v>14</v>
      </c>
      <c r="E132" s="42" t="s">
        <v>68</v>
      </c>
      <c r="F132" s="28" t="s">
        <v>15</v>
      </c>
      <c r="G132" s="29">
        <v>3</v>
      </c>
      <c r="H132" s="28" t="s">
        <v>201</v>
      </c>
      <c r="I132" s="28" t="s">
        <v>306</v>
      </c>
      <c r="J132" s="29">
        <v>230</v>
      </c>
      <c r="K132" s="31">
        <v>200</v>
      </c>
    </row>
    <row r="133" spans="1:11" ht="18.75" customHeight="1" x14ac:dyDescent="0.25">
      <c r="A133" s="65"/>
      <c r="B133" s="60" t="s">
        <v>308</v>
      </c>
      <c r="C133" s="25">
        <v>871</v>
      </c>
      <c r="D133" s="36" t="s">
        <v>14</v>
      </c>
      <c r="E133" s="36" t="s">
        <v>68</v>
      </c>
      <c r="F133" s="24" t="s">
        <v>15</v>
      </c>
      <c r="G133" s="25">
        <v>4</v>
      </c>
      <c r="H133" s="24"/>
      <c r="I133" s="28"/>
      <c r="J133" s="25"/>
      <c r="K133" s="55">
        <f>K134</f>
        <v>135</v>
      </c>
    </row>
    <row r="134" spans="1:11" ht="18" customHeight="1" x14ac:dyDescent="0.25">
      <c r="A134" s="65"/>
      <c r="B134" s="47" t="s">
        <v>308</v>
      </c>
      <c r="C134" s="29">
        <v>871</v>
      </c>
      <c r="D134" s="42" t="s">
        <v>14</v>
      </c>
      <c r="E134" s="42" t="s">
        <v>68</v>
      </c>
      <c r="F134" s="28" t="s">
        <v>15</v>
      </c>
      <c r="G134" s="29">
        <v>4</v>
      </c>
      <c r="H134" s="28" t="s">
        <v>201</v>
      </c>
      <c r="I134" s="28" t="s">
        <v>307</v>
      </c>
      <c r="J134" s="29"/>
      <c r="K134" s="31">
        <f>K135</f>
        <v>135</v>
      </c>
    </row>
    <row r="135" spans="1:11" ht="32.25" customHeight="1" x14ac:dyDescent="0.25">
      <c r="A135" s="65"/>
      <c r="B135" s="47" t="s">
        <v>218</v>
      </c>
      <c r="C135" s="29">
        <v>871</v>
      </c>
      <c r="D135" s="42" t="s">
        <v>14</v>
      </c>
      <c r="E135" s="42" t="s">
        <v>68</v>
      </c>
      <c r="F135" s="28" t="s">
        <v>15</v>
      </c>
      <c r="G135" s="29">
        <v>4</v>
      </c>
      <c r="H135" s="28" t="s">
        <v>201</v>
      </c>
      <c r="I135" s="28" t="s">
        <v>307</v>
      </c>
      <c r="J135" s="29">
        <v>240</v>
      </c>
      <c r="K135" s="31">
        <v>135</v>
      </c>
    </row>
    <row r="136" spans="1:11" ht="28.5" customHeight="1" x14ac:dyDescent="0.25">
      <c r="A136" s="65"/>
      <c r="B136" s="46" t="s">
        <v>113</v>
      </c>
      <c r="C136" s="20">
        <v>871</v>
      </c>
      <c r="D136" s="21" t="s">
        <v>14</v>
      </c>
      <c r="E136" s="21" t="s">
        <v>68</v>
      </c>
      <c r="F136" s="21">
        <v>97</v>
      </c>
      <c r="G136" s="54"/>
      <c r="H136" s="53"/>
      <c r="I136" s="53"/>
      <c r="J136" s="54"/>
      <c r="K136" s="33">
        <f>K137</f>
        <v>35.5</v>
      </c>
    </row>
    <row r="137" spans="1:11" ht="48" customHeight="1" x14ac:dyDescent="0.25">
      <c r="A137" s="65"/>
      <c r="B137" s="44" t="s">
        <v>112</v>
      </c>
      <c r="C137" s="29">
        <v>871</v>
      </c>
      <c r="D137" s="42" t="s">
        <v>14</v>
      </c>
      <c r="E137" s="42" t="s">
        <v>68</v>
      </c>
      <c r="F137" s="42">
        <v>97</v>
      </c>
      <c r="G137" s="41">
        <v>2</v>
      </c>
      <c r="H137" s="42"/>
      <c r="I137" s="28"/>
      <c r="J137" s="29"/>
      <c r="K137" s="31">
        <f>K138</f>
        <v>35.5</v>
      </c>
    </row>
    <row r="138" spans="1:11" ht="45" customHeight="1" x14ac:dyDescent="0.25">
      <c r="A138" s="65"/>
      <c r="B138" s="47" t="s">
        <v>309</v>
      </c>
      <c r="C138" s="29">
        <v>871</v>
      </c>
      <c r="D138" s="42" t="s">
        <v>14</v>
      </c>
      <c r="E138" s="42" t="s">
        <v>68</v>
      </c>
      <c r="F138" s="28" t="s">
        <v>121</v>
      </c>
      <c r="G138" s="29">
        <v>2</v>
      </c>
      <c r="H138" s="28" t="s">
        <v>201</v>
      </c>
      <c r="I138" s="42" t="s">
        <v>263</v>
      </c>
      <c r="J138" s="29"/>
      <c r="K138" s="31">
        <f>K139</f>
        <v>35.5</v>
      </c>
    </row>
    <row r="139" spans="1:11" ht="12.75" customHeight="1" x14ac:dyDescent="0.25">
      <c r="A139" s="65"/>
      <c r="B139" s="58" t="s">
        <v>90</v>
      </c>
      <c r="C139" s="29">
        <v>871</v>
      </c>
      <c r="D139" s="42" t="s">
        <v>14</v>
      </c>
      <c r="E139" s="42" t="s">
        <v>68</v>
      </c>
      <c r="F139" s="28" t="s">
        <v>121</v>
      </c>
      <c r="G139" s="29">
        <v>2</v>
      </c>
      <c r="H139" s="28" t="s">
        <v>201</v>
      </c>
      <c r="I139" s="42" t="s">
        <v>263</v>
      </c>
      <c r="J139" s="29">
        <v>500</v>
      </c>
      <c r="K139" s="31">
        <v>35.5</v>
      </c>
    </row>
    <row r="140" spans="1:11" x14ac:dyDescent="0.25">
      <c r="A140" s="65"/>
      <c r="B140" s="20" t="s">
        <v>97</v>
      </c>
      <c r="C140" s="20">
        <v>871</v>
      </c>
      <c r="D140" s="21" t="s">
        <v>17</v>
      </c>
      <c r="E140" s="20" t="s">
        <v>10</v>
      </c>
      <c r="F140" s="53"/>
      <c r="G140" s="54"/>
      <c r="H140" s="53"/>
      <c r="I140" s="53"/>
      <c r="J140" s="54"/>
      <c r="K140" s="33">
        <f>K141+K156</f>
        <v>30675.300000000003</v>
      </c>
    </row>
    <row r="141" spans="1:11" x14ac:dyDescent="0.25">
      <c r="A141" s="65"/>
      <c r="B141" s="32" t="s">
        <v>98</v>
      </c>
      <c r="C141" s="20">
        <v>871</v>
      </c>
      <c r="D141" s="21" t="s">
        <v>17</v>
      </c>
      <c r="E141" s="21" t="s">
        <v>68</v>
      </c>
      <c r="F141" s="53"/>
      <c r="G141" s="54"/>
      <c r="H141" s="53"/>
      <c r="I141" s="53"/>
      <c r="J141" s="54"/>
      <c r="K141" s="33">
        <f>K142</f>
        <v>30650.300000000003</v>
      </c>
    </row>
    <row r="142" spans="1:11" s="75" customFormat="1" ht="29.25" x14ac:dyDescent="0.25">
      <c r="A142" s="65"/>
      <c r="B142" s="23" t="s">
        <v>127</v>
      </c>
      <c r="C142" s="25">
        <v>871</v>
      </c>
      <c r="D142" s="24" t="s">
        <v>17</v>
      </c>
      <c r="E142" s="24" t="s">
        <v>68</v>
      </c>
      <c r="F142" s="24" t="s">
        <v>14</v>
      </c>
      <c r="G142" s="25"/>
      <c r="H142" s="24"/>
      <c r="I142" s="28"/>
      <c r="J142" s="25"/>
      <c r="K142" s="55">
        <f>K143</f>
        <v>30650.300000000003</v>
      </c>
    </row>
    <row r="143" spans="1:11" ht="43.5" x14ac:dyDescent="0.25">
      <c r="A143" s="65"/>
      <c r="B143" s="60" t="s">
        <v>195</v>
      </c>
      <c r="C143" s="25">
        <v>871</v>
      </c>
      <c r="D143" s="36" t="s">
        <v>17</v>
      </c>
      <c r="E143" s="36" t="s">
        <v>68</v>
      </c>
      <c r="F143" s="24" t="s">
        <v>14</v>
      </c>
      <c r="G143" s="25">
        <v>1</v>
      </c>
      <c r="H143" s="24"/>
      <c r="I143" s="28"/>
      <c r="J143" s="25"/>
      <c r="K143" s="55">
        <f>K144+K146+K148+K150+K154+K152</f>
        <v>30650.300000000003</v>
      </c>
    </row>
    <row r="144" spans="1:11" ht="12.75" customHeight="1" x14ac:dyDescent="0.25">
      <c r="A144" s="65"/>
      <c r="B144" s="47" t="s">
        <v>124</v>
      </c>
      <c r="C144" s="29">
        <v>871</v>
      </c>
      <c r="D144" s="42" t="s">
        <v>17</v>
      </c>
      <c r="E144" s="42" t="s">
        <v>68</v>
      </c>
      <c r="F144" s="28" t="s">
        <v>14</v>
      </c>
      <c r="G144" s="29">
        <v>1</v>
      </c>
      <c r="H144" s="28" t="s">
        <v>201</v>
      </c>
      <c r="I144" s="28" t="s">
        <v>264</v>
      </c>
      <c r="J144" s="29"/>
      <c r="K144" s="31">
        <f>K145</f>
        <v>23467.300000000003</v>
      </c>
    </row>
    <row r="145" spans="1:11" ht="29.25" customHeight="1" x14ac:dyDescent="0.25">
      <c r="A145" s="65"/>
      <c r="B145" s="47" t="s">
        <v>218</v>
      </c>
      <c r="C145" s="29">
        <v>871</v>
      </c>
      <c r="D145" s="42" t="s">
        <v>17</v>
      </c>
      <c r="E145" s="42" t="s">
        <v>68</v>
      </c>
      <c r="F145" s="28" t="s">
        <v>14</v>
      </c>
      <c r="G145" s="29">
        <v>1</v>
      </c>
      <c r="H145" s="28" t="s">
        <v>201</v>
      </c>
      <c r="I145" s="28" t="s">
        <v>264</v>
      </c>
      <c r="J145" s="29">
        <v>240</v>
      </c>
      <c r="K145" s="31">
        <f>27335.4-1785.1-2083</f>
        <v>23467.300000000003</v>
      </c>
    </row>
    <row r="146" spans="1:11" ht="14.25" customHeight="1" x14ac:dyDescent="0.25">
      <c r="A146" s="65"/>
      <c r="B146" s="47" t="s">
        <v>125</v>
      </c>
      <c r="C146" s="29">
        <v>871</v>
      </c>
      <c r="D146" s="42" t="s">
        <v>17</v>
      </c>
      <c r="E146" s="42" t="s">
        <v>68</v>
      </c>
      <c r="F146" s="28" t="s">
        <v>14</v>
      </c>
      <c r="G146" s="29">
        <v>1</v>
      </c>
      <c r="H146" s="28" t="s">
        <v>201</v>
      </c>
      <c r="I146" s="28" t="s">
        <v>265</v>
      </c>
      <c r="J146" s="29"/>
      <c r="K146" s="31">
        <f>K147</f>
        <v>1350</v>
      </c>
    </row>
    <row r="147" spans="1:11" ht="28.5" customHeight="1" x14ac:dyDescent="0.25">
      <c r="A147" s="65"/>
      <c r="B147" s="47" t="s">
        <v>218</v>
      </c>
      <c r="C147" s="29">
        <v>871</v>
      </c>
      <c r="D147" s="42" t="s">
        <v>17</v>
      </c>
      <c r="E147" s="42" t="s">
        <v>68</v>
      </c>
      <c r="F147" s="28" t="s">
        <v>14</v>
      </c>
      <c r="G147" s="29">
        <v>1</v>
      </c>
      <c r="H147" s="28" t="s">
        <v>201</v>
      </c>
      <c r="I147" s="28" t="s">
        <v>265</v>
      </c>
      <c r="J147" s="29">
        <v>240</v>
      </c>
      <c r="K147" s="31">
        <v>1350</v>
      </c>
    </row>
    <row r="148" spans="1:11" ht="12.75" customHeight="1" x14ac:dyDescent="0.25">
      <c r="A148" s="65"/>
      <c r="B148" s="47" t="s">
        <v>126</v>
      </c>
      <c r="C148" s="29">
        <v>871</v>
      </c>
      <c r="D148" s="42" t="s">
        <v>17</v>
      </c>
      <c r="E148" s="42" t="s">
        <v>68</v>
      </c>
      <c r="F148" s="28" t="s">
        <v>14</v>
      </c>
      <c r="G148" s="29">
        <v>1</v>
      </c>
      <c r="H148" s="28" t="s">
        <v>201</v>
      </c>
      <c r="I148" s="28" t="s">
        <v>266</v>
      </c>
      <c r="J148" s="29"/>
      <c r="K148" s="31">
        <f>K149</f>
        <v>1033</v>
      </c>
    </row>
    <row r="149" spans="1:11" ht="29.25" customHeight="1" x14ac:dyDescent="0.25">
      <c r="A149" s="65"/>
      <c r="B149" s="47" t="s">
        <v>218</v>
      </c>
      <c r="C149" s="29">
        <v>871</v>
      </c>
      <c r="D149" s="42" t="s">
        <v>17</v>
      </c>
      <c r="E149" s="42" t="s">
        <v>68</v>
      </c>
      <c r="F149" s="28" t="s">
        <v>14</v>
      </c>
      <c r="G149" s="29">
        <v>1</v>
      </c>
      <c r="H149" s="28" t="s">
        <v>201</v>
      </c>
      <c r="I149" s="28" t="s">
        <v>266</v>
      </c>
      <c r="J149" s="29">
        <v>240</v>
      </c>
      <c r="K149" s="31">
        <f>2018.4-740-245.4</f>
        <v>1033</v>
      </c>
    </row>
    <row r="150" spans="1:11" ht="30" x14ac:dyDescent="0.25">
      <c r="A150" s="65"/>
      <c r="B150" s="47" t="s">
        <v>182</v>
      </c>
      <c r="C150" s="29">
        <v>871</v>
      </c>
      <c r="D150" s="42" t="s">
        <v>17</v>
      </c>
      <c r="E150" s="42" t="s">
        <v>68</v>
      </c>
      <c r="F150" s="28" t="s">
        <v>14</v>
      </c>
      <c r="G150" s="29">
        <v>1</v>
      </c>
      <c r="H150" s="28" t="s">
        <v>201</v>
      </c>
      <c r="I150" s="28" t="s">
        <v>267</v>
      </c>
      <c r="J150" s="29"/>
      <c r="K150" s="31">
        <f>K151</f>
        <v>50</v>
      </c>
    </row>
    <row r="151" spans="1:11" ht="30" customHeight="1" x14ac:dyDescent="0.25">
      <c r="A151" s="65"/>
      <c r="B151" s="47" t="s">
        <v>218</v>
      </c>
      <c r="C151" s="29">
        <v>871</v>
      </c>
      <c r="D151" s="42" t="s">
        <v>17</v>
      </c>
      <c r="E151" s="42" t="s">
        <v>68</v>
      </c>
      <c r="F151" s="28" t="s">
        <v>14</v>
      </c>
      <c r="G151" s="29">
        <v>1</v>
      </c>
      <c r="H151" s="28" t="s">
        <v>201</v>
      </c>
      <c r="I151" s="28" t="s">
        <v>267</v>
      </c>
      <c r="J151" s="29">
        <v>240</v>
      </c>
      <c r="K151" s="31">
        <v>50</v>
      </c>
    </row>
    <row r="152" spans="1:11" ht="12.75" customHeight="1" x14ac:dyDescent="0.25">
      <c r="A152" s="65"/>
      <c r="B152" s="47" t="s">
        <v>234</v>
      </c>
      <c r="C152" s="29">
        <v>871</v>
      </c>
      <c r="D152" s="42" t="s">
        <v>17</v>
      </c>
      <c r="E152" s="42" t="s">
        <v>68</v>
      </c>
      <c r="F152" s="28" t="s">
        <v>14</v>
      </c>
      <c r="G152" s="29">
        <v>1</v>
      </c>
      <c r="H152" s="28" t="s">
        <v>201</v>
      </c>
      <c r="I152" s="28" t="s">
        <v>268</v>
      </c>
      <c r="J152" s="29"/>
      <c r="K152" s="31">
        <f>K153</f>
        <v>3000</v>
      </c>
    </row>
    <row r="153" spans="1:11" ht="27.75" customHeight="1" x14ac:dyDescent="0.25">
      <c r="A153" s="65"/>
      <c r="B153" s="47" t="s">
        <v>218</v>
      </c>
      <c r="C153" s="29">
        <v>871</v>
      </c>
      <c r="D153" s="42" t="s">
        <v>17</v>
      </c>
      <c r="E153" s="42" t="s">
        <v>68</v>
      </c>
      <c r="F153" s="28" t="s">
        <v>14</v>
      </c>
      <c r="G153" s="29">
        <v>1</v>
      </c>
      <c r="H153" s="28" t="s">
        <v>201</v>
      </c>
      <c r="I153" s="28" t="s">
        <v>268</v>
      </c>
      <c r="J153" s="29">
        <v>240</v>
      </c>
      <c r="K153" s="31">
        <v>3000</v>
      </c>
    </row>
    <row r="154" spans="1:11" ht="12.75" customHeight="1" x14ac:dyDescent="0.25">
      <c r="A154" s="65"/>
      <c r="B154" s="47" t="s">
        <v>169</v>
      </c>
      <c r="C154" s="29">
        <v>871</v>
      </c>
      <c r="D154" s="42" t="s">
        <v>17</v>
      </c>
      <c r="E154" s="42" t="s">
        <v>68</v>
      </c>
      <c r="F154" s="28" t="s">
        <v>14</v>
      </c>
      <c r="G154" s="29">
        <v>1</v>
      </c>
      <c r="H154" s="28" t="s">
        <v>201</v>
      </c>
      <c r="I154" s="42" t="s">
        <v>269</v>
      </c>
      <c r="J154" s="29"/>
      <c r="K154" s="31">
        <f>K155</f>
        <v>1750</v>
      </c>
    </row>
    <row r="155" spans="1:11" ht="27.75" customHeight="1" x14ac:dyDescent="0.25">
      <c r="A155" s="65"/>
      <c r="B155" s="47" t="s">
        <v>218</v>
      </c>
      <c r="C155" s="29">
        <v>871</v>
      </c>
      <c r="D155" s="42" t="s">
        <v>17</v>
      </c>
      <c r="E155" s="42" t="s">
        <v>68</v>
      </c>
      <c r="F155" s="28" t="s">
        <v>14</v>
      </c>
      <c r="G155" s="29">
        <v>1</v>
      </c>
      <c r="H155" s="28" t="s">
        <v>201</v>
      </c>
      <c r="I155" s="42" t="s">
        <v>269</v>
      </c>
      <c r="J155" s="29">
        <v>240</v>
      </c>
      <c r="K155" s="31">
        <f>1000+250+500</f>
        <v>1750</v>
      </c>
    </row>
    <row r="156" spans="1:11" ht="12.75" customHeight="1" x14ac:dyDescent="0.25">
      <c r="A156" s="65"/>
      <c r="B156" s="32" t="s">
        <v>99</v>
      </c>
      <c r="C156" s="20">
        <v>871</v>
      </c>
      <c r="D156" s="21" t="s">
        <v>17</v>
      </c>
      <c r="E156" s="21" t="s">
        <v>100</v>
      </c>
      <c r="F156" s="21"/>
      <c r="G156" s="21"/>
      <c r="H156" s="21"/>
      <c r="I156" s="53"/>
      <c r="J156" s="20" t="s">
        <v>9</v>
      </c>
      <c r="K156" s="22">
        <f>K157</f>
        <v>25</v>
      </c>
    </row>
    <row r="157" spans="1:11" s="75" customFormat="1" ht="29.25" x14ac:dyDescent="0.25">
      <c r="A157" s="65"/>
      <c r="B157" s="60" t="s">
        <v>196</v>
      </c>
      <c r="C157" s="24" t="s">
        <v>28</v>
      </c>
      <c r="D157" s="24" t="s">
        <v>17</v>
      </c>
      <c r="E157" s="24" t="s">
        <v>100</v>
      </c>
      <c r="F157" s="24" t="s">
        <v>17</v>
      </c>
      <c r="G157" s="25"/>
      <c r="H157" s="24"/>
      <c r="I157" s="28"/>
      <c r="J157" s="25"/>
      <c r="K157" s="55">
        <f>K158</f>
        <v>25</v>
      </c>
    </row>
    <row r="158" spans="1:11" x14ac:dyDescent="0.25">
      <c r="A158" s="65"/>
      <c r="B158" s="47" t="s">
        <v>207</v>
      </c>
      <c r="C158" s="42" t="s">
        <v>28</v>
      </c>
      <c r="D158" s="42" t="s">
        <v>17</v>
      </c>
      <c r="E158" s="42" t="s">
        <v>100</v>
      </c>
      <c r="F158" s="28" t="s">
        <v>17</v>
      </c>
      <c r="G158" s="29">
        <v>0</v>
      </c>
      <c r="H158" s="28" t="s">
        <v>201</v>
      </c>
      <c r="I158" s="42" t="s">
        <v>270</v>
      </c>
      <c r="J158" s="29"/>
      <c r="K158" s="31">
        <f>K159</f>
        <v>25</v>
      </c>
    </row>
    <row r="159" spans="1:11" ht="30" x14ac:dyDescent="0.25">
      <c r="A159" s="65"/>
      <c r="B159" s="47" t="s">
        <v>235</v>
      </c>
      <c r="C159" s="42" t="s">
        <v>28</v>
      </c>
      <c r="D159" s="42" t="s">
        <v>17</v>
      </c>
      <c r="E159" s="42" t="s">
        <v>100</v>
      </c>
      <c r="F159" s="28" t="s">
        <v>17</v>
      </c>
      <c r="G159" s="29">
        <v>0</v>
      </c>
      <c r="H159" s="28" t="s">
        <v>201</v>
      </c>
      <c r="I159" s="42" t="s">
        <v>270</v>
      </c>
      <c r="J159" s="29">
        <v>810</v>
      </c>
      <c r="K159" s="31">
        <v>25</v>
      </c>
    </row>
    <row r="160" spans="1:11" x14ac:dyDescent="0.25">
      <c r="A160" s="65"/>
      <c r="B160" s="20" t="s">
        <v>20</v>
      </c>
      <c r="C160" s="20">
        <v>871</v>
      </c>
      <c r="D160" s="21" t="s">
        <v>18</v>
      </c>
      <c r="E160" s="20" t="s">
        <v>10</v>
      </c>
      <c r="F160" s="53"/>
      <c r="G160" s="54"/>
      <c r="H160" s="53"/>
      <c r="I160" s="53"/>
      <c r="J160" s="54"/>
      <c r="K160" s="33">
        <f>K161+K187+K203+K240</f>
        <v>77880.5</v>
      </c>
    </row>
    <row r="161" spans="1:11" x14ac:dyDescent="0.25">
      <c r="A161" s="65"/>
      <c r="B161" s="32" t="s">
        <v>21</v>
      </c>
      <c r="C161" s="20">
        <v>871</v>
      </c>
      <c r="D161" s="21" t="s">
        <v>18</v>
      </c>
      <c r="E161" s="20" t="s">
        <v>13</v>
      </c>
      <c r="F161" s="53"/>
      <c r="G161" s="54"/>
      <c r="H161" s="53"/>
      <c r="I161" s="53"/>
      <c r="J161" s="54"/>
      <c r="K161" s="33">
        <f>K162+K180</f>
        <v>25059.8</v>
      </c>
    </row>
    <row r="162" spans="1:11" s="75" customFormat="1" ht="29.25" x14ac:dyDescent="0.25">
      <c r="A162" s="65"/>
      <c r="B162" s="60" t="s">
        <v>236</v>
      </c>
      <c r="C162" s="24" t="s">
        <v>28</v>
      </c>
      <c r="D162" s="24" t="s">
        <v>18</v>
      </c>
      <c r="E162" s="24" t="s">
        <v>13</v>
      </c>
      <c r="F162" s="24" t="s">
        <v>18</v>
      </c>
      <c r="G162" s="25"/>
      <c r="H162" s="24"/>
      <c r="I162" s="28"/>
      <c r="J162" s="25"/>
      <c r="K162" s="55">
        <f>K163+K168+K171+K174+K177</f>
        <v>23657.7</v>
      </c>
    </row>
    <row r="163" spans="1:11" x14ac:dyDescent="0.25">
      <c r="A163" s="65"/>
      <c r="B163" s="60" t="s">
        <v>129</v>
      </c>
      <c r="C163" s="36" t="s">
        <v>28</v>
      </c>
      <c r="D163" s="36" t="s">
        <v>18</v>
      </c>
      <c r="E163" s="36" t="s">
        <v>13</v>
      </c>
      <c r="F163" s="24" t="s">
        <v>18</v>
      </c>
      <c r="G163" s="25">
        <v>1</v>
      </c>
      <c r="H163" s="24"/>
      <c r="I163" s="28"/>
      <c r="J163" s="25"/>
      <c r="K163" s="55">
        <f>K164+K166</f>
        <v>589.20000000000005</v>
      </c>
    </row>
    <row r="164" spans="1:11" x14ac:dyDescent="0.25">
      <c r="A164" s="65"/>
      <c r="B164" s="47" t="s">
        <v>134</v>
      </c>
      <c r="C164" s="42" t="s">
        <v>28</v>
      </c>
      <c r="D164" s="42" t="s">
        <v>18</v>
      </c>
      <c r="E164" s="42" t="s">
        <v>13</v>
      </c>
      <c r="F164" s="28" t="s">
        <v>18</v>
      </c>
      <c r="G164" s="29">
        <v>1</v>
      </c>
      <c r="H164" s="28" t="s">
        <v>201</v>
      </c>
      <c r="I164" s="42" t="s">
        <v>271</v>
      </c>
      <c r="J164" s="29"/>
      <c r="K164" s="31">
        <f>K165</f>
        <v>489.2</v>
      </c>
    </row>
    <row r="165" spans="1:11" ht="30" x14ac:dyDescent="0.25">
      <c r="A165" s="65"/>
      <c r="B165" s="47" t="s">
        <v>218</v>
      </c>
      <c r="C165" s="42" t="s">
        <v>28</v>
      </c>
      <c r="D165" s="42" t="s">
        <v>18</v>
      </c>
      <c r="E165" s="42" t="s">
        <v>13</v>
      </c>
      <c r="F165" s="28" t="s">
        <v>18</v>
      </c>
      <c r="G165" s="29">
        <v>1</v>
      </c>
      <c r="H165" s="28" t="s">
        <v>201</v>
      </c>
      <c r="I165" s="42" t="s">
        <v>271</v>
      </c>
      <c r="J165" s="29">
        <v>240</v>
      </c>
      <c r="K165" s="31">
        <f>489.2</f>
        <v>489.2</v>
      </c>
    </row>
    <row r="166" spans="1:11" x14ac:dyDescent="0.25">
      <c r="A166" s="65"/>
      <c r="B166" s="47" t="s">
        <v>237</v>
      </c>
      <c r="C166" s="42" t="s">
        <v>28</v>
      </c>
      <c r="D166" s="42" t="s">
        <v>18</v>
      </c>
      <c r="E166" s="42" t="s">
        <v>13</v>
      </c>
      <c r="F166" s="28" t="s">
        <v>18</v>
      </c>
      <c r="G166" s="29">
        <v>1</v>
      </c>
      <c r="H166" s="28" t="s">
        <v>201</v>
      </c>
      <c r="I166" s="28" t="s">
        <v>272</v>
      </c>
      <c r="J166" s="29"/>
      <c r="K166" s="31">
        <f>K167</f>
        <v>100</v>
      </c>
    </row>
    <row r="167" spans="1:11" ht="30" x14ac:dyDescent="0.25">
      <c r="A167" s="65"/>
      <c r="B167" s="47" t="s">
        <v>218</v>
      </c>
      <c r="C167" s="42" t="s">
        <v>28</v>
      </c>
      <c r="D167" s="42" t="s">
        <v>18</v>
      </c>
      <c r="E167" s="42" t="s">
        <v>13</v>
      </c>
      <c r="F167" s="28" t="s">
        <v>18</v>
      </c>
      <c r="G167" s="29">
        <v>1</v>
      </c>
      <c r="H167" s="28" t="s">
        <v>201</v>
      </c>
      <c r="I167" s="28" t="s">
        <v>272</v>
      </c>
      <c r="J167" s="29">
        <v>240</v>
      </c>
      <c r="K167" s="31">
        <f>100</f>
        <v>100</v>
      </c>
    </row>
    <row r="168" spans="1:11" ht="27" customHeight="1" x14ac:dyDescent="0.25">
      <c r="A168" s="65"/>
      <c r="B168" s="60" t="s">
        <v>133</v>
      </c>
      <c r="C168" s="36" t="s">
        <v>28</v>
      </c>
      <c r="D168" s="36" t="s">
        <v>18</v>
      </c>
      <c r="E168" s="36" t="s">
        <v>13</v>
      </c>
      <c r="F168" s="24" t="s">
        <v>18</v>
      </c>
      <c r="G168" s="25">
        <v>2</v>
      </c>
      <c r="H168" s="24"/>
      <c r="I168" s="28"/>
      <c r="J168" s="25"/>
      <c r="K168" s="55">
        <f>K169</f>
        <v>100</v>
      </c>
    </row>
    <row r="169" spans="1:11" ht="15.75" customHeight="1" x14ac:dyDescent="0.25">
      <c r="A169" s="65"/>
      <c r="B169" s="47" t="s">
        <v>134</v>
      </c>
      <c r="C169" s="42" t="s">
        <v>28</v>
      </c>
      <c r="D169" s="42" t="s">
        <v>18</v>
      </c>
      <c r="E169" s="42" t="s">
        <v>13</v>
      </c>
      <c r="F169" s="28" t="s">
        <v>18</v>
      </c>
      <c r="G169" s="29">
        <v>2</v>
      </c>
      <c r="H169" s="28" t="s">
        <v>201</v>
      </c>
      <c r="I169" s="28" t="s">
        <v>271</v>
      </c>
      <c r="J169" s="29"/>
      <c r="K169" s="31">
        <f>K170</f>
        <v>100</v>
      </c>
    </row>
    <row r="170" spans="1:11" ht="35.25" customHeight="1" x14ac:dyDescent="0.25">
      <c r="A170" s="65"/>
      <c r="B170" s="47" t="s">
        <v>218</v>
      </c>
      <c r="C170" s="42" t="s">
        <v>28</v>
      </c>
      <c r="D170" s="42" t="s">
        <v>18</v>
      </c>
      <c r="E170" s="42" t="s">
        <v>13</v>
      </c>
      <c r="F170" s="28" t="s">
        <v>18</v>
      </c>
      <c r="G170" s="29">
        <v>2</v>
      </c>
      <c r="H170" s="28" t="s">
        <v>201</v>
      </c>
      <c r="I170" s="28" t="s">
        <v>271</v>
      </c>
      <c r="J170" s="29">
        <v>240</v>
      </c>
      <c r="K170" s="31">
        <v>100</v>
      </c>
    </row>
    <row r="171" spans="1:11" ht="33" customHeight="1" x14ac:dyDescent="0.25">
      <c r="A171" s="65"/>
      <c r="B171" s="60" t="s">
        <v>132</v>
      </c>
      <c r="C171" s="36" t="s">
        <v>28</v>
      </c>
      <c r="D171" s="36" t="s">
        <v>18</v>
      </c>
      <c r="E171" s="36" t="s">
        <v>13</v>
      </c>
      <c r="F171" s="24" t="s">
        <v>18</v>
      </c>
      <c r="G171" s="25">
        <v>4</v>
      </c>
      <c r="H171" s="24"/>
      <c r="I171" s="28"/>
      <c r="J171" s="25"/>
      <c r="K171" s="55">
        <f>K172</f>
        <v>471.2</v>
      </c>
    </row>
    <row r="172" spans="1:11" ht="18" customHeight="1" x14ac:dyDescent="0.25">
      <c r="A172" s="65"/>
      <c r="B172" s="47" t="s">
        <v>207</v>
      </c>
      <c r="C172" s="42" t="s">
        <v>28</v>
      </c>
      <c r="D172" s="42" t="s">
        <v>18</v>
      </c>
      <c r="E172" s="42" t="s">
        <v>13</v>
      </c>
      <c r="F172" s="28" t="s">
        <v>18</v>
      </c>
      <c r="G172" s="29">
        <v>4</v>
      </c>
      <c r="H172" s="28" t="s">
        <v>201</v>
      </c>
      <c r="I172" s="28" t="s">
        <v>270</v>
      </c>
      <c r="J172" s="29"/>
      <c r="K172" s="31">
        <f>K173</f>
        <v>471.2</v>
      </c>
    </row>
    <row r="173" spans="1:11" ht="33" customHeight="1" x14ac:dyDescent="0.25">
      <c r="A173" s="65"/>
      <c r="B173" s="47" t="s">
        <v>235</v>
      </c>
      <c r="C173" s="42" t="s">
        <v>28</v>
      </c>
      <c r="D173" s="42" t="s">
        <v>18</v>
      </c>
      <c r="E173" s="42" t="s">
        <v>13</v>
      </c>
      <c r="F173" s="28" t="s">
        <v>18</v>
      </c>
      <c r="G173" s="29">
        <v>4</v>
      </c>
      <c r="H173" s="28" t="s">
        <v>201</v>
      </c>
      <c r="I173" s="28" t="s">
        <v>270</v>
      </c>
      <c r="J173" s="29">
        <v>810</v>
      </c>
      <c r="K173" s="31">
        <f>500-28.8</f>
        <v>471.2</v>
      </c>
    </row>
    <row r="174" spans="1:11" ht="33" customHeight="1" x14ac:dyDescent="0.25">
      <c r="A174" s="65"/>
      <c r="B174" s="60" t="s">
        <v>353</v>
      </c>
      <c r="C174" s="36" t="s">
        <v>28</v>
      </c>
      <c r="D174" s="36" t="s">
        <v>18</v>
      </c>
      <c r="E174" s="36" t="s">
        <v>13</v>
      </c>
      <c r="F174" s="24" t="s">
        <v>18</v>
      </c>
      <c r="G174" s="25">
        <v>5</v>
      </c>
      <c r="H174" s="24"/>
      <c r="I174" s="28"/>
      <c r="J174" s="25"/>
      <c r="K174" s="55">
        <f>K175</f>
        <v>290</v>
      </c>
    </row>
    <row r="175" spans="1:11" ht="18" customHeight="1" x14ac:dyDescent="0.25">
      <c r="A175" s="65"/>
      <c r="B175" s="47" t="s">
        <v>134</v>
      </c>
      <c r="C175" s="42" t="s">
        <v>28</v>
      </c>
      <c r="D175" s="42" t="s">
        <v>18</v>
      </c>
      <c r="E175" s="42" t="s">
        <v>13</v>
      </c>
      <c r="F175" s="28" t="s">
        <v>18</v>
      </c>
      <c r="G175" s="29">
        <v>5</v>
      </c>
      <c r="H175" s="28" t="s">
        <v>201</v>
      </c>
      <c r="I175" s="28" t="s">
        <v>271</v>
      </c>
      <c r="J175" s="29"/>
      <c r="K175" s="31">
        <f>K176</f>
        <v>290</v>
      </c>
    </row>
    <row r="176" spans="1:11" ht="33" customHeight="1" x14ac:dyDescent="0.25">
      <c r="A176" s="65"/>
      <c r="B176" s="47" t="s">
        <v>218</v>
      </c>
      <c r="C176" s="42" t="s">
        <v>28</v>
      </c>
      <c r="D176" s="42" t="s">
        <v>18</v>
      </c>
      <c r="E176" s="42" t="s">
        <v>13</v>
      </c>
      <c r="F176" s="28" t="s">
        <v>18</v>
      </c>
      <c r="G176" s="29">
        <v>5</v>
      </c>
      <c r="H176" s="28" t="s">
        <v>201</v>
      </c>
      <c r="I176" s="28" t="s">
        <v>271</v>
      </c>
      <c r="J176" s="29">
        <v>240</v>
      </c>
      <c r="K176" s="31">
        <f>192.3+97.7</f>
        <v>290</v>
      </c>
    </row>
    <row r="177" spans="1:11" ht="46.5" customHeight="1" x14ac:dyDescent="0.25">
      <c r="A177" s="65"/>
      <c r="B177" s="60" t="s">
        <v>363</v>
      </c>
      <c r="C177" s="36" t="s">
        <v>28</v>
      </c>
      <c r="D177" s="36" t="s">
        <v>18</v>
      </c>
      <c r="E177" s="36" t="s">
        <v>13</v>
      </c>
      <c r="F177" s="24" t="s">
        <v>18</v>
      </c>
      <c r="G177" s="25">
        <v>6</v>
      </c>
      <c r="H177" s="24"/>
      <c r="I177" s="28"/>
      <c r="J177" s="25"/>
      <c r="K177" s="55">
        <f>K178</f>
        <v>22207.3</v>
      </c>
    </row>
    <row r="178" spans="1:11" ht="18" customHeight="1" x14ac:dyDescent="0.25">
      <c r="A178" s="65"/>
      <c r="B178" s="47" t="s">
        <v>230</v>
      </c>
      <c r="C178" s="42" t="s">
        <v>28</v>
      </c>
      <c r="D178" s="42" t="s">
        <v>18</v>
      </c>
      <c r="E178" s="42" t="s">
        <v>13</v>
      </c>
      <c r="F178" s="28" t="s">
        <v>18</v>
      </c>
      <c r="G178" s="29">
        <v>6</v>
      </c>
      <c r="H178" s="28" t="s">
        <v>201</v>
      </c>
      <c r="I178" s="28" t="s">
        <v>257</v>
      </c>
      <c r="J178" s="29"/>
      <c r="K178" s="31">
        <f>K179</f>
        <v>22207.3</v>
      </c>
    </row>
    <row r="179" spans="1:11" ht="33" customHeight="1" x14ac:dyDescent="0.25">
      <c r="A179" s="65"/>
      <c r="B179" s="47" t="s">
        <v>218</v>
      </c>
      <c r="C179" s="42" t="s">
        <v>28</v>
      </c>
      <c r="D179" s="42" t="s">
        <v>18</v>
      </c>
      <c r="E179" s="42" t="s">
        <v>13</v>
      </c>
      <c r="F179" s="28" t="s">
        <v>18</v>
      </c>
      <c r="G179" s="29">
        <v>6</v>
      </c>
      <c r="H179" s="28" t="s">
        <v>201</v>
      </c>
      <c r="I179" s="28" t="s">
        <v>257</v>
      </c>
      <c r="J179" s="29">
        <v>240</v>
      </c>
      <c r="K179" s="31">
        <v>22207.3</v>
      </c>
    </row>
    <row r="180" spans="1:11" ht="17.25" customHeight="1" x14ac:dyDescent="0.25">
      <c r="A180" s="65"/>
      <c r="B180" s="46" t="s">
        <v>118</v>
      </c>
      <c r="C180" s="20">
        <v>871</v>
      </c>
      <c r="D180" s="21" t="s">
        <v>18</v>
      </c>
      <c r="E180" s="20" t="s">
        <v>13</v>
      </c>
      <c r="F180" s="21" t="s">
        <v>102</v>
      </c>
      <c r="G180" s="54"/>
      <c r="H180" s="53"/>
      <c r="I180" s="53"/>
      <c r="J180" s="54"/>
      <c r="K180" s="33">
        <f>K181</f>
        <v>1402.1</v>
      </c>
    </row>
    <row r="181" spans="1:11" ht="13.5" customHeight="1" x14ac:dyDescent="0.25">
      <c r="A181" s="65"/>
      <c r="B181" s="47" t="s">
        <v>119</v>
      </c>
      <c r="C181" s="29">
        <v>871</v>
      </c>
      <c r="D181" s="28" t="s">
        <v>18</v>
      </c>
      <c r="E181" s="29" t="s">
        <v>13</v>
      </c>
      <c r="F181" s="28" t="s">
        <v>102</v>
      </c>
      <c r="G181" s="29">
        <v>9</v>
      </c>
      <c r="H181" s="28"/>
      <c r="I181" s="28"/>
      <c r="J181" s="29"/>
      <c r="K181" s="31">
        <f>K182+K184</f>
        <v>1402.1</v>
      </c>
    </row>
    <row r="182" spans="1:11" ht="30" x14ac:dyDescent="0.25">
      <c r="A182" s="65"/>
      <c r="B182" s="47" t="s">
        <v>200</v>
      </c>
      <c r="C182" s="29">
        <v>871</v>
      </c>
      <c r="D182" s="28" t="s">
        <v>18</v>
      </c>
      <c r="E182" s="29" t="s">
        <v>13</v>
      </c>
      <c r="F182" s="28" t="s">
        <v>102</v>
      </c>
      <c r="G182" s="29">
        <v>9</v>
      </c>
      <c r="H182" s="28" t="s">
        <v>201</v>
      </c>
      <c r="I182" s="28" t="s">
        <v>273</v>
      </c>
      <c r="J182" s="29"/>
      <c r="K182" s="31">
        <f>K183</f>
        <v>967.2</v>
      </c>
    </row>
    <row r="183" spans="1:11" ht="30.75" customHeight="1" x14ac:dyDescent="0.25">
      <c r="A183" s="65"/>
      <c r="B183" s="47" t="s">
        <v>218</v>
      </c>
      <c r="C183" s="29">
        <v>871</v>
      </c>
      <c r="D183" s="28" t="s">
        <v>18</v>
      </c>
      <c r="E183" s="29" t="s">
        <v>13</v>
      </c>
      <c r="F183" s="28" t="s">
        <v>102</v>
      </c>
      <c r="G183" s="29">
        <v>9</v>
      </c>
      <c r="H183" s="28" t="s">
        <v>201</v>
      </c>
      <c r="I183" s="28" t="s">
        <v>273</v>
      </c>
      <c r="J183" s="29">
        <v>240</v>
      </c>
      <c r="K183" s="31">
        <v>967.2</v>
      </c>
    </row>
    <row r="184" spans="1:11" ht="15.75" customHeight="1" x14ac:dyDescent="0.25">
      <c r="A184" s="65"/>
      <c r="B184" s="47" t="s">
        <v>389</v>
      </c>
      <c r="C184" s="29">
        <v>871</v>
      </c>
      <c r="D184" s="28" t="s">
        <v>18</v>
      </c>
      <c r="E184" s="29" t="s">
        <v>13</v>
      </c>
      <c r="F184" s="28" t="s">
        <v>102</v>
      </c>
      <c r="G184" s="29">
        <v>9</v>
      </c>
      <c r="H184" s="28" t="s">
        <v>102</v>
      </c>
      <c r="I184" s="28"/>
      <c r="J184" s="29"/>
      <c r="K184" s="31">
        <f>K185</f>
        <v>434.9</v>
      </c>
    </row>
    <row r="185" spans="1:11" ht="15" customHeight="1" x14ac:dyDescent="0.25">
      <c r="A185" s="65"/>
      <c r="B185" s="47" t="s">
        <v>389</v>
      </c>
      <c r="C185" s="29">
        <v>871</v>
      </c>
      <c r="D185" s="28" t="s">
        <v>18</v>
      </c>
      <c r="E185" s="29" t="s">
        <v>13</v>
      </c>
      <c r="F185" s="28" t="s">
        <v>102</v>
      </c>
      <c r="G185" s="29">
        <v>9</v>
      </c>
      <c r="H185" s="28" t="s">
        <v>102</v>
      </c>
      <c r="I185" s="28" t="s">
        <v>390</v>
      </c>
      <c r="J185" s="29"/>
      <c r="K185" s="31">
        <f>K186</f>
        <v>434.9</v>
      </c>
    </row>
    <row r="186" spans="1:11" ht="30.75" customHeight="1" x14ac:dyDescent="0.25">
      <c r="A186" s="65"/>
      <c r="B186" s="47" t="s">
        <v>218</v>
      </c>
      <c r="C186" s="29">
        <v>871</v>
      </c>
      <c r="D186" s="28" t="s">
        <v>18</v>
      </c>
      <c r="E186" s="29" t="s">
        <v>13</v>
      </c>
      <c r="F186" s="28" t="s">
        <v>102</v>
      </c>
      <c r="G186" s="29">
        <v>9</v>
      </c>
      <c r="H186" s="28" t="s">
        <v>102</v>
      </c>
      <c r="I186" s="28" t="s">
        <v>390</v>
      </c>
      <c r="J186" s="29">
        <v>240</v>
      </c>
      <c r="K186" s="31">
        <v>434.9</v>
      </c>
    </row>
    <row r="187" spans="1:11" x14ac:dyDescent="0.25">
      <c r="A187" s="65"/>
      <c r="B187" s="32" t="s">
        <v>84</v>
      </c>
      <c r="C187" s="20">
        <v>871</v>
      </c>
      <c r="D187" s="21" t="s">
        <v>18</v>
      </c>
      <c r="E187" s="21" t="s">
        <v>15</v>
      </c>
      <c r="F187" s="53"/>
      <c r="G187" s="54"/>
      <c r="H187" s="53"/>
      <c r="I187" s="53"/>
      <c r="J187" s="61"/>
      <c r="K187" s="33">
        <f>K188+K195+K199</f>
        <v>870.2</v>
      </c>
    </row>
    <row r="188" spans="1:11" s="75" customFormat="1" ht="36" customHeight="1" x14ac:dyDescent="0.25">
      <c r="A188" s="65"/>
      <c r="B188" s="60" t="s">
        <v>236</v>
      </c>
      <c r="C188" s="25">
        <v>871</v>
      </c>
      <c r="D188" s="24" t="s">
        <v>18</v>
      </c>
      <c r="E188" s="24" t="s">
        <v>15</v>
      </c>
      <c r="F188" s="24" t="s">
        <v>18</v>
      </c>
      <c r="G188" s="25"/>
      <c r="H188" s="24"/>
      <c r="I188" s="28"/>
      <c r="J188" s="130"/>
      <c r="K188" s="55">
        <f>K189+K192</f>
        <v>337.3</v>
      </c>
    </row>
    <row r="189" spans="1:11" ht="30" customHeight="1" x14ac:dyDescent="0.25">
      <c r="A189" s="65"/>
      <c r="B189" s="34" t="s">
        <v>197</v>
      </c>
      <c r="C189" s="35">
        <v>871</v>
      </c>
      <c r="D189" s="36" t="s">
        <v>18</v>
      </c>
      <c r="E189" s="36" t="s">
        <v>15</v>
      </c>
      <c r="F189" s="36" t="s">
        <v>18</v>
      </c>
      <c r="G189" s="35">
        <v>3</v>
      </c>
      <c r="H189" s="36"/>
      <c r="I189" s="42"/>
      <c r="J189" s="87"/>
      <c r="K189" s="55">
        <f>K190</f>
        <v>68.800000000000011</v>
      </c>
    </row>
    <row r="190" spans="1:11" ht="12.75" customHeight="1" x14ac:dyDescent="0.25">
      <c r="A190" s="65"/>
      <c r="B190" s="48" t="s">
        <v>128</v>
      </c>
      <c r="C190" s="41">
        <v>871</v>
      </c>
      <c r="D190" s="42" t="s">
        <v>18</v>
      </c>
      <c r="E190" s="42" t="s">
        <v>15</v>
      </c>
      <c r="F190" s="42" t="s">
        <v>18</v>
      </c>
      <c r="G190" s="41">
        <v>3</v>
      </c>
      <c r="H190" s="42" t="s">
        <v>201</v>
      </c>
      <c r="I190" s="128">
        <v>29550</v>
      </c>
      <c r="J190" s="62"/>
      <c r="K190" s="43">
        <f>K191</f>
        <v>68.800000000000011</v>
      </c>
    </row>
    <row r="191" spans="1:11" ht="30" x14ac:dyDescent="0.25">
      <c r="A191" s="65"/>
      <c r="B191" s="47" t="s">
        <v>218</v>
      </c>
      <c r="C191" s="41">
        <v>871</v>
      </c>
      <c r="D191" s="42" t="s">
        <v>18</v>
      </c>
      <c r="E191" s="42" t="s">
        <v>15</v>
      </c>
      <c r="F191" s="42" t="s">
        <v>18</v>
      </c>
      <c r="G191" s="41">
        <v>3</v>
      </c>
      <c r="H191" s="42" t="s">
        <v>201</v>
      </c>
      <c r="I191" s="128">
        <v>29550</v>
      </c>
      <c r="J191" s="128">
        <v>240</v>
      </c>
      <c r="K191" s="31">
        <f>300-231.2</f>
        <v>68.800000000000011</v>
      </c>
    </row>
    <row r="192" spans="1:11" ht="29.25" x14ac:dyDescent="0.25">
      <c r="A192" s="65"/>
      <c r="B192" s="60" t="s">
        <v>353</v>
      </c>
      <c r="C192" s="35">
        <v>871</v>
      </c>
      <c r="D192" s="36" t="s">
        <v>18</v>
      </c>
      <c r="E192" s="36" t="s">
        <v>15</v>
      </c>
      <c r="F192" s="36" t="s">
        <v>18</v>
      </c>
      <c r="G192" s="35"/>
      <c r="H192" s="36"/>
      <c r="I192" s="138"/>
      <c r="J192" s="138"/>
      <c r="K192" s="55">
        <f>K193</f>
        <v>268.5</v>
      </c>
    </row>
    <row r="193" spans="1:11" x14ac:dyDescent="0.25">
      <c r="A193" s="65"/>
      <c r="B193" s="48" t="s">
        <v>128</v>
      </c>
      <c r="C193" s="41">
        <v>871</v>
      </c>
      <c r="D193" s="42" t="s">
        <v>18</v>
      </c>
      <c r="E193" s="42" t="s">
        <v>15</v>
      </c>
      <c r="F193" s="42" t="s">
        <v>18</v>
      </c>
      <c r="G193" s="41">
        <v>5</v>
      </c>
      <c r="H193" s="42" t="s">
        <v>201</v>
      </c>
      <c r="I193" s="128">
        <v>29550</v>
      </c>
      <c r="J193" s="128"/>
      <c r="K193" s="31">
        <f>K194</f>
        <v>268.5</v>
      </c>
    </row>
    <row r="194" spans="1:11" ht="30" x14ac:dyDescent="0.25">
      <c r="A194" s="65"/>
      <c r="B194" s="47" t="s">
        <v>218</v>
      </c>
      <c r="C194" s="41">
        <v>871</v>
      </c>
      <c r="D194" s="42" t="s">
        <v>18</v>
      </c>
      <c r="E194" s="42" t="s">
        <v>15</v>
      </c>
      <c r="F194" s="42" t="s">
        <v>18</v>
      </c>
      <c r="G194" s="41">
        <v>5</v>
      </c>
      <c r="H194" s="42" t="s">
        <v>201</v>
      </c>
      <c r="I194" s="128">
        <v>29550</v>
      </c>
      <c r="J194" s="128">
        <v>240</v>
      </c>
      <c r="K194" s="31">
        <v>268.5</v>
      </c>
    </row>
    <row r="195" spans="1:11" x14ac:dyDescent="0.25">
      <c r="A195" s="65"/>
      <c r="B195" s="34" t="s">
        <v>0</v>
      </c>
      <c r="C195" s="35">
        <v>871</v>
      </c>
      <c r="D195" s="36" t="s">
        <v>18</v>
      </c>
      <c r="E195" s="36" t="s">
        <v>15</v>
      </c>
      <c r="F195" s="36">
        <v>94</v>
      </c>
      <c r="G195" s="149">
        <v>0</v>
      </c>
      <c r="H195" s="39"/>
      <c r="I195" s="39" t="s">
        <v>111</v>
      </c>
      <c r="J195" s="35"/>
      <c r="K195" s="55">
        <f>K196</f>
        <v>130.1</v>
      </c>
    </row>
    <row r="196" spans="1:11" x14ac:dyDescent="0.25">
      <c r="A196" s="65"/>
      <c r="B196" s="27" t="s">
        <v>1</v>
      </c>
      <c r="C196" s="29">
        <v>871</v>
      </c>
      <c r="D196" s="28" t="s">
        <v>18</v>
      </c>
      <c r="E196" s="28" t="s">
        <v>15</v>
      </c>
      <c r="F196" s="42">
        <v>94</v>
      </c>
      <c r="G196" s="41">
        <v>1</v>
      </c>
      <c r="H196" s="42"/>
      <c r="I196" s="50" t="s">
        <v>111</v>
      </c>
      <c r="J196" s="29" t="s">
        <v>9</v>
      </c>
      <c r="K196" s="31">
        <f>K197</f>
        <v>130.1</v>
      </c>
    </row>
    <row r="197" spans="1:11" x14ac:dyDescent="0.25">
      <c r="A197" s="65"/>
      <c r="B197" s="27" t="str">
        <f>B196</f>
        <v>Резервные фонды местных администраций</v>
      </c>
      <c r="C197" s="29">
        <v>871</v>
      </c>
      <c r="D197" s="28" t="s">
        <v>18</v>
      </c>
      <c r="E197" s="28" t="s">
        <v>15</v>
      </c>
      <c r="F197" s="42">
        <v>94</v>
      </c>
      <c r="G197" s="41">
        <v>1</v>
      </c>
      <c r="H197" s="42" t="s">
        <v>201</v>
      </c>
      <c r="I197" s="42" t="s">
        <v>250</v>
      </c>
      <c r="J197" s="29"/>
      <c r="K197" s="31">
        <f>K198</f>
        <v>130.1</v>
      </c>
    </row>
    <row r="198" spans="1:11" ht="30" x14ac:dyDescent="0.25">
      <c r="A198" s="65"/>
      <c r="B198" s="47" t="s">
        <v>218</v>
      </c>
      <c r="C198" s="29">
        <v>871</v>
      </c>
      <c r="D198" s="28" t="s">
        <v>18</v>
      </c>
      <c r="E198" s="28" t="s">
        <v>15</v>
      </c>
      <c r="F198" s="42">
        <v>94</v>
      </c>
      <c r="G198" s="41">
        <v>1</v>
      </c>
      <c r="H198" s="42" t="s">
        <v>201</v>
      </c>
      <c r="I198" s="42" t="s">
        <v>250</v>
      </c>
      <c r="J198" s="28" t="s">
        <v>225</v>
      </c>
      <c r="K198" s="31">
        <f>60+70.1</f>
        <v>130.1</v>
      </c>
    </row>
    <row r="199" spans="1:11" x14ac:dyDescent="0.25">
      <c r="A199" s="65"/>
      <c r="B199" s="60" t="s">
        <v>118</v>
      </c>
      <c r="C199" s="25">
        <v>871</v>
      </c>
      <c r="D199" s="24" t="s">
        <v>18</v>
      </c>
      <c r="E199" s="24" t="s">
        <v>15</v>
      </c>
      <c r="F199" s="36" t="s">
        <v>102</v>
      </c>
      <c r="G199" s="35"/>
      <c r="H199" s="36"/>
      <c r="I199" s="36"/>
      <c r="J199" s="24"/>
      <c r="K199" s="55">
        <f>K200</f>
        <v>402.8</v>
      </c>
    </row>
    <row r="200" spans="1:11" x14ac:dyDescent="0.25">
      <c r="A200" s="65"/>
      <c r="B200" s="47" t="s">
        <v>389</v>
      </c>
      <c r="C200" s="29">
        <v>871</v>
      </c>
      <c r="D200" s="28" t="s">
        <v>18</v>
      </c>
      <c r="E200" s="28" t="s">
        <v>15</v>
      </c>
      <c r="F200" s="28" t="s">
        <v>102</v>
      </c>
      <c r="G200" s="29">
        <v>9</v>
      </c>
      <c r="H200" s="28" t="s">
        <v>102</v>
      </c>
      <c r="I200" s="28"/>
      <c r="J200" s="29"/>
      <c r="K200" s="31">
        <f>K201</f>
        <v>402.8</v>
      </c>
    </row>
    <row r="201" spans="1:11" x14ac:dyDescent="0.25">
      <c r="A201" s="65"/>
      <c r="B201" s="47" t="s">
        <v>389</v>
      </c>
      <c r="C201" s="29">
        <v>871</v>
      </c>
      <c r="D201" s="28" t="s">
        <v>18</v>
      </c>
      <c r="E201" s="28" t="s">
        <v>15</v>
      </c>
      <c r="F201" s="28" t="s">
        <v>102</v>
      </c>
      <c r="G201" s="29">
        <v>9</v>
      </c>
      <c r="H201" s="28" t="s">
        <v>102</v>
      </c>
      <c r="I201" s="28" t="s">
        <v>390</v>
      </c>
      <c r="J201" s="29"/>
      <c r="K201" s="31">
        <f>K202</f>
        <v>402.8</v>
      </c>
    </row>
    <row r="202" spans="1:11" ht="30" x14ac:dyDescent="0.25">
      <c r="A202" s="65"/>
      <c r="B202" s="47" t="s">
        <v>218</v>
      </c>
      <c r="C202" s="29">
        <v>871</v>
      </c>
      <c r="D202" s="28" t="s">
        <v>18</v>
      </c>
      <c r="E202" s="28" t="s">
        <v>15</v>
      </c>
      <c r="F202" s="28" t="s">
        <v>102</v>
      </c>
      <c r="G202" s="29">
        <v>9</v>
      </c>
      <c r="H202" s="28" t="s">
        <v>102</v>
      </c>
      <c r="I202" s="28" t="s">
        <v>390</v>
      </c>
      <c r="J202" s="29">
        <v>240</v>
      </c>
      <c r="K202" s="31">
        <v>402.8</v>
      </c>
    </row>
    <row r="203" spans="1:11" x14ac:dyDescent="0.25">
      <c r="A203" s="65"/>
      <c r="B203" s="32" t="s">
        <v>3</v>
      </c>
      <c r="C203" s="20">
        <v>871</v>
      </c>
      <c r="D203" s="21" t="s">
        <v>18</v>
      </c>
      <c r="E203" s="20" t="s">
        <v>14</v>
      </c>
      <c r="F203" s="21" t="s">
        <v>11</v>
      </c>
      <c r="G203" s="20"/>
      <c r="H203" s="21"/>
      <c r="I203" s="53"/>
      <c r="J203" s="20"/>
      <c r="K203" s="22">
        <f>K204+K236</f>
        <v>34853.9</v>
      </c>
    </row>
    <row r="204" spans="1:11" s="75" customFormat="1" ht="29.25" x14ac:dyDescent="0.25">
      <c r="A204" s="65"/>
      <c r="B204" s="23" t="s">
        <v>127</v>
      </c>
      <c r="C204" s="24" t="s">
        <v>28</v>
      </c>
      <c r="D204" s="24" t="s">
        <v>18</v>
      </c>
      <c r="E204" s="24" t="s">
        <v>14</v>
      </c>
      <c r="F204" s="24" t="s">
        <v>14</v>
      </c>
      <c r="G204" s="25"/>
      <c r="H204" s="24"/>
      <c r="I204" s="28"/>
      <c r="J204" s="25"/>
      <c r="K204" s="55">
        <f>K205+K210+K233</f>
        <v>32257.800000000003</v>
      </c>
    </row>
    <row r="205" spans="1:11" ht="29.25" x14ac:dyDescent="0.25">
      <c r="A205" s="65"/>
      <c r="B205" s="60" t="s">
        <v>136</v>
      </c>
      <c r="C205" s="36" t="s">
        <v>28</v>
      </c>
      <c r="D205" s="36" t="s">
        <v>18</v>
      </c>
      <c r="E205" s="36" t="s">
        <v>14</v>
      </c>
      <c r="F205" s="24" t="s">
        <v>14</v>
      </c>
      <c r="G205" s="25">
        <v>2</v>
      </c>
      <c r="H205" s="24"/>
      <c r="I205" s="28"/>
      <c r="J205" s="25"/>
      <c r="K205" s="55">
        <f>K206+K208</f>
        <v>8604</v>
      </c>
    </row>
    <row r="206" spans="1:11" x14ac:dyDescent="0.25">
      <c r="A206" s="65"/>
      <c r="B206" s="47" t="s">
        <v>137</v>
      </c>
      <c r="C206" s="42" t="s">
        <v>28</v>
      </c>
      <c r="D206" s="42" t="s">
        <v>18</v>
      </c>
      <c r="E206" s="42" t="s">
        <v>14</v>
      </c>
      <c r="F206" s="28" t="s">
        <v>14</v>
      </c>
      <c r="G206" s="29">
        <v>2</v>
      </c>
      <c r="H206" s="28" t="s">
        <v>201</v>
      </c>
      <c r="I206" s="28" t="s">
        <v>274</v>
      </c>
      <c r="J206" s="29"/>
      <c r="K206" s="31">
        <f>K207</f>
        <v>5104</v>
      </c>
    </row>
    <row r="207" spans="1:11" ht="30" x14ac:dyDescent="0.25">
      <c r="A207" s="65"/>
      <c r="B207" s="47" t="s">
        <v>218</v>
      </c>
      <c r="C207" s="42" t="s">
        <v>28</v>
      </c>
      <c r="D207" s="42" t="s">
        <v>18</v>
      </c>
      <c r="E207" s="42" t="s">
        <v>14</v>
      </c>
      <c r="F207" s="28" t="s">
        <v>14</v>
      </c>
      <c r="G207" s="29">
        <v>2</v>
      </c>
      <c r="H207" s="28" t="s">
        <v>201</v>
      </c>
      <c r="I207" s="28" t="s">
        <v>274</v>
      </c>
      <c r="J207" s="29">
        <v>240</v>
      </c>
      <c r="K207" s="31">
        <f>4704+400</f>
        <v>5104</v>
      </c>
    </row>
    <row r="208" spans="1:11" x14ac:dyDescent="0.25">
      <c r="A208" s="65"/>
      <c r="B208" s="47" t="s">
        <v>140</v>
      </c>
      <c r="C208" s="42" t="s">
        <v>28</v>
      </c>
      <c r="D208" s="42" t="s">
        <v>18</v>
      </c>
      <c r="E208" s="42" t="s">
        <v>14</v>
      </c>
      <c r="F208" s="28" t="s">
        <v>14</v>
      </c>
      <c r="G208" s="29">
        <v>2</v>
      </c>
      <c r="H208" s="28" t="s">
        <v>201</v>
      </c>
      <c r="I208" s="28" t="s">
        <v>275</v>
      </c>
      <c r="J208" s="29"/>
      <c r="K208" s="31">
        <f>K209</f>
        <v>3500</v>
      </c>
    </row>
    <row r="209" spans="1:31" ht="30" x14ac:dyDescent="0.25">
      <c r="A209" s="65"/>
      <c r="B209" s="47" t="s">
        <v>218</v>
      </c>
      <c r="C209" s="42" t="s">
        <v>28</v>
      </c>
      <c r="D209" s="42" t="s">
        <v>18</v>
      </c>
      <c r="E209" s="42" t="s">
        <v>14</v>
      </c>
      <c r="F209" s="28" t="s">
        <v>14</v>
      </c>
      <c r="G209" s="29">
        <v>2</v>
      </c>
      <c r="H209" s="28" t="s">
        <v>201</v>
      </c>
      <c r="I209" s="28" t="s">
        <v>275</v>
      </c>
      <c r="J209" s="29">
        <v>240</v>
      </c>
      <c r="K209" s="31">
        <v>3500</v>
      </c>
    </row>
    <row r="210" spans="1:31" ht="29.25" x14ac:dyDescent="0.25">
      <c r="A210" s="65"/>
      <c r="B210" s="60" t="s">
        <v>138</v>
      </c>
      <c r="C210" s="36" t="s">
        <v>28</v>
      </c>
      <c r="D210" s="36" t="s">
        <v>18</v>
      </c>
      <c r="E210" s="36" t="s">
        <v>14</v>
      </c>
      <c r="F210" s="24" t="s">
        <v>14</v>
      </c>
      <c r="G210" s="25">
        <v>3</v>
      </c>
      <c r="H210" s="24"/>
      <c r="I210" s="28"/>
      <c r="J210" s="25"/>
      <c r="K210" s="55">
        <f>K211+K213+K215+K217+K219+K221+K223+K225+K227+K229+K231</f>
        <v>22586.800000000003</v>
      </c>
    </row>
    <row r="211" spans="1:31" x14ac:dyDescent="0.25">
      <c r="A211" s="65"/>
      <c r="B211" s="47" t="s">
        <v>126</v>
      </c>
      <c r="C211" s="42" t="s">
        <v>28</v>
      </c>
      <c r="D211" s="42" t="s">
        <v>18</v>
      </c>
      <c r="E211" s="42" t="s">
        <v>14</v>
      </c>
      <c r="F211" s="28" t="s">
        <v>14</v>
      </c>
      <c r="G211" s="29">
        <v>3</v>
      </c>
      <c r="H211" s="28" t="s">
        <v>201</v>
      </c>
      <c r="I211" s="28" t="s">
        <v>266</v>
      </c>
      <c r="J211" s="29"/>
      <c r="K211" s="31">
        <f>K212</f>
        <v>923.49999999999989</v>
      </c>
    </row>
    <row r="212" spans="1:31" ht="30" x14ac:dyDescent="0.25">
      <c r="A212" s="65"/>
      <c r="B212" s="47" t="s">
        <v>218</v>
      </c>
      <c r="C212" s="42" t="s">
        <v>28</v>
      </c>
      <c r="D212" s="42" t="s">
        <v>18</v>
      </c>
      <c r="E212" s="42" t="s">
        <v>14</v>
      </c>
      <c r="F212" s="28" t="s">
        <v>14</v>
      </c>
      <c r="G212" s="29">
        <v>3</v>
      </c>
      <c r="H212" s="28" t="s">
        <v>201</v>
      </c>
      <c r="I212" s="28" t="s">
        <v>266</v>
      </c>
      <c r="J212" s="29">
        <v>240</v>
      </c>
      <c r="K212" s="31">
        <f>1090.1-166.6</f>
        <v>923.49999999999989</v>
      </c>
    </row>
    <row r="213" spans="1:31" x14ac:dyDescent="0.25">
      <c r="A213" s="65"/>
      <c r="B213" s="47" t="s">
        <v>139</v>
      </c>
      <c r="C213" s="42" t="s">
        <v>28</v>
      </c>
      <c r="D213" s="42" t="s">
        <v>18</v>
      </c>
      <c r="E213" s="42" t="s">
        <v>14</v>
      </c>
      <c r="F213" s="28" t="s">
        <v>14</v>
      </c>
      <c r="G213" s="29">
        <v>3</v>
      </c>
      <c r="H213" s="28" t="s">
        <v>201</v>
      </c>
      <c r="I213" s="28" t="s">
        <v>276</v>
      </c>
      <c r="J213" s="29"/>
      <c r="K213" s="31">
        <f>K214</f>
        <v>800</v>
      </c>
    </row>
    <row r="214" spans="1:31" ht="30" x14ac:dyDescent="0.25">
      <c r="A214" s="65"/>
      <c r="B214" s="47" t="s">
        <v>218</v>
      </c>
      <c r="C214" s="42" t="s">
        <v>28</v>
      </c>
      <c r="D214" s="42" t="s">
        <v>18</v>
      </c>
      <c r="E214" s="42" t="s">
        <v>14</v>
      </c>
      <c r="F214" s="28" t="s">
        <v>14</v>
      </c>
      <c r="G214" s="29">
        <v>3</v>
      </c>
      <c r="H214" s="28" t="s">
        <v>201</v>
      </c>
      <c r="I214" s="28" t="s">
        <v>276</v>
      </c>
      <c r="J214" s="29">
        <v>240</v>
      </c>
      <c r="K214" s="31">
        <f>1000-200</f>
        <v>800</v>
      </c>
    </row>
    <row r="215" spans="1:31" x14ac:dyDescent="0.25">
      <c r="A215" s="65"/>
      <c r="B215" s="47" t="s">
        <v>141</v>
      </c>
      <c r="C215" s="42" t="s">
        <v>28</v>
      </c>
      <c r="D215" s="42" t="s">
        <v>18</v>
      </c>
      <c r="E215" s="42" t="s">
        <v>14</v>
      </c>
      <c r="F215" s="28" t="s">
        <v>14</v>
      </c>
      <c r="G215" s="29">
        <v>3</v>
      </c>
      <c r="H215" s="28" t="s">
        <v>201</v>
      </c>
      <c r="I215" s="41">
        <v>29220</v>
      </c>
      <c r="J215" s="29"/>
      <c r="K215" s="31">
        <f>K216</f>
        <v>1000</v>
      </c>
    </row>
    <row r="216" spans="1:31" ht="30" x14ac:dyDescent="0.25">
      <c r="A216" s="65"/>
      <c r="B216" s="47" t="s">
        <v>218</v>
      </c>
      <c r="C216" s="42" t="s">
        <v>28</v>
      </c>
      <c r="D216" s="42" t="s">
        <v>18</v>
      </c>
      <c r="E216" s="42" t="s">
        <v>14</v>
      </c>
      <c r="F216" s="28" t="s">
        <v>14</v>
      </c>
      <c r="G216" s="29">
        <v>3</v>
      </c>
      <c r="H216" s="28" t="s">
        <v>201</v>
      </c>
      <c r="I216" s="29">
        <v>29220</v>
      </c>
      <c r="J216" s="29">
        <v>240</v>
      </c>
      <c r="K216" s="31">
        <f>1500-500</f>
        <v>1000</v>
      </c>
    </row>
    <row r="217" spans="1:31" x14ac:dyDescent="0.25">
      <c r="A217" s="65"/>
      <c r="B217" s="47" t="s">
        <v>144</v>
      </c>
      <c r="C217" s="42" t="s">
        <v>28</v>
      </c>
      <c r="D217" s="42" t="s">
        <v>18</v>
      </c>
      <c r="E217" s="42" t="s">
        <v>14</v>
      </c>
      <c r="F217" s="28" t="s">
        <v>14</v>
      </c>
      <c r="G217" s="29">
        <v>3</v>
      </c>
      <c r="H217" s="28" t="s">
        <v>201</v>
      </c>
      <c r="I217" s="28" t="s">
        <v>277</v>
      </c>
      <c r="J217" s="29"/>
      <c r="K217" s="31">
        <f>K218</f>
        <v>13610.4</v>
      </c>
    </row>
    <row r="218" spans="1:31" ht="30" x14ac:dyDescent="0.25">
      <c r="A218" s="65"/>
      <c r="B218" s="47" t="s">
        <v>218</v>
      </c>
      <c r="C218" s="42" t="s">
        <v>28</v>
      </c>
      <c r="D218" s="42" t="s">
        <v>18</v>
      </c>
      <c r="E218" s="42" t="s">
        <v>14</v>
      </c>
      <c r="F218" s="28" t="s">
        <v>14</v>
      </c>
      <c r="G218" s="29">
        <v>3</v>
      </c>
      <c r="H218" s="28" t="s">
        <v>201</v>
      </c>
      <c r="I218" s="28" t="s">
        <v>277</v>
      </c>
      <c r="J218" s="29">
        <v>240</v>
      </c>
      <c r="K218" s="31">
        <f>11181-1090.1-1196.6-516.9+2600+2633</f>
        <v>13610.4</v>
      </c>
    </row>
    <row r="219" spans="1:31" ht="15" customHeight="1" x14ac:dyDescent="0.25">
      <c r="A219" s="65"/>
      <c r="B219" s="47" t="s">
        <v>142</v>
      </c>
      <c r="C219" s="42" t="s">
        <v>28</v>
      </c>
      <c r="D219" s="42" t="s">
        <v>18</v>
      </c>
      <c r="E219" s="42" t="s">
        <v>14</v>
      </c>
      <c r="F219" s="28" t="s">
        <v>14</v>
      </c>
      <c r="G219" s="29">
        <v>3</v>
      </c>
      <c r="H219" s="28" t="s">
        <v>201</v>
      </c>
      <c r="I219" s="29">
        <v>29470</v>
      </c>
      <c r="J219" s="29"/>
      <c r="K219" s="31">
        <f>K220</f>
        <v>140</v>
      </c>
      <c r="L219" s="225"/>
      <c r="M219" s="225"/>
      <c r="N219" s="225"/>
      <c r="O219" s="225"/>
      <c r="P219" s="225"/>
      <c r="Q219" s="225"/>
      <c r="R219" s="225"/>
      <c r="S219" s="225"/>
      <c r="T219" s="225"/>
      <c r="U219" s="225"/>
      <c r="V219" s="225"/>
      <c r="W219" s="225"/>
      <c r="X219" s="225"/>
      <c r="Y219" s="225"/>
      <c r="Z219" s="225"/>
      <c r="AA219" s="225"/>
      <c r="AB219" s="225"/>
      <c r="AC219" s="225"/>
      <c r="AD219" s="225"/>
      <c r="AE219" s="225"/>
    </row>
    <row r="220" spans="1:31" ht="33.75" customHeight="1" x14ac:dyDescent="0.25">
      <c r="A220" s="65"/>
      <c r="B220" s="47" t="s">
        <v>218</v>
      </c>
      <c r="C220" s="42" t="s">
        <v>28</v>
      </c>
      <c r="D220" s="42" t="s">
        <v>18</v>
      </c>
      <c r="E220" s="42" t="s">
        <v>14</v>
      </c>
      <c r="F220" s="28" t="s">
        <v>14</v>
      </c>
      <c r="G220" s="29">
        <v>3</v>
      </c>
      <c r="H220" s="28" t="s">
        <v>201</v>
      </c>
      <c r="I220" s="29">
        <v>29470</v>
      </c>
      <c r="J220" s="29">
        <v>240</v>
      </c>
      <c r="K220" s="31">
        <v>140</v>
      </c>
    </row>
    <row r="221" spans="1:31" x14ac:dyDescent="0.25">
      <c r="A221" s="65"/>
      <c r="B221" s="47" t="s">
        <v>143</v>
      </c>
      <c r="C221" s="42" t="s">
        <v>28</v>
      </c>
      <c r="D221" s="42" t="s">
        <v>18</v>
      </c>
      <c r="E221" s="42" t="s">
        <v>14</v>
      </c>
      <c r="F221" s="28" t="s">
        <v>14</v>
      </c>
      <c r="G221" s="29">
        <v>3</v>
      </c>
      <c r="H221" s="28" t="s">
        <v>201</v>
      </c>
      <c r="I221" s="29">
        <v>29490</v>
      </c>
      <c r="J221" s="29"/>
      <c r="K221" s="31">
        <f>K222</f>
        <v>500</v>
      </c>
    </row>
    <row r="222" spans="1:31" ht="30" x14ac:dyDescent="0.25">
      <c r="A222" s="65"/>
      <c r="B222" s="47" t="s">
        <v>218</v>
      </c>
      <c r="C222" s="42" t="s">
        <v>28</v>
      </c>
      <c r="D222" s="42" t="s">
        <v>18</v>
      </c>
      <c r="E222" s="42" t="s">
        <v>14</v>
      </c>
      <c r="F222" s="28" t="s">
        <v>14</v>
      </c>
      <c r="G222" s="29">
        <v>3</v>
      </c>
      <c r="H222" s="28" t="s">
        <v>201</v>
      </c>
      <c r="I222" s="29">
        <v>29490</v>
      </c>
      <c r="J222" s="29">
        <v>240</v>
      </c>
      <c r="K222" s="31">
        <v>500</v>
      </c>
    </row>
    <row r="223" spans="1:31" x14ac:dyDescent="0.25">
      <c r="A223" s="65"/>
      <c r="B223" s="47" t="s">
        <v>170</v>
      </c>
      <c r="C223" s="42" t="s">
        <v>28</v>
      </c>
      <c r="D223" s="42" t="s">
        <v>18</v>
      </c>
      <c r="E223" s="42" t="s">
        <v>14</v>
      </c>
      <c r="F223" s="28" t="s">
        <v>14</v>
      </c>
      <c r="G223" s="29">
        <v>3</v>
      </c>
      <c r="H223" s="28" t="s">
        <v>201</v>
      </c>
      <c r="I223" s="42" t="s">
        <v>310</v>
      </c>
      <c r="J223" s="29"/>
      <c r="K223" s="31">
        <f>K224</f>
        <v>1250</v>
      </c>
    </row>
    <row r="224" spans="1:31" ht="30" x14ac:dyDescent="0.25">
      <c r="A224" s="65"/>
      <c r="B224" s="47" t="s">
        <v>218</v>
      </c>
      <c r="C224" s="42" t="s">
        <v>28</v>
      </c>
      <c r="D224" s="42" t="s">
        <v>18</v>
      </c>
      <c r="E224" s="42" t="s">
        <v>14</v>
      </c>
      <c r="F224" s="28" t="s">
        <v>14</v>
      </c>
      <c r="G224" s="29">
        <v>3</v>
      </c>
      <c r="H224" s="28" t="s">
        <v>201</v>
      </c>
      <c r="I224" s="42" t="s">
        <v>310</v>
      </c>
      <c r="J224" s="29">
        <v>240</v>
      </c>
      <c r="K224" s="31">
        <f>1000+250</f>
        <v>1250</v>
      </c>
    </row>
    <row r="225" spans="1:11" x14ac:dyDescent="0.25">
      <c r="A225" s="65"/>
      <c r="B225" s="47" t="s">
        <v>171</v>
      </c>
      <c r="C225" s="42" t="s">
        <v>28</v>
      </c>
      <c r="D225" s="42" t="s">
        <v>18</v>
      </c>
      <c r="E225" s="42" t="s">
        <v>14</v>
      </c>
      <c r="F225" s="28" t="s">
        <v>14</v>
      </c>
      <c r="G225" s="29">
        <v>3</v>
      </c>
      <c r="H225" s="28" t="s">
        <v>201</v>
      </c>
      <c r="I225" s="42" t="s">
        <v>278</v>
      </c>
      <c r="J225" s="29"/>
      <c r="K225" s="31">
        <f>K226</f>
        <v>1550</v>
      </c>
    </row>
    <row r="226" spans="1:11" ht="30" x14ac:dyDescent="0.25">
      <c r="A226" s="65"/>
      <c r="B226" s="47" t="s">
        <v>218</v>
      </c>
      <c r="C226" s="42" t="s">
        <v>28</v>
      </c>
      <c r="D226" s="42" t="s">
        <v>18</v>
      </c>
      <c r="E226" s="42" t="s">
        <v>14</v>
      </c>
      <c r="F226" s="28" t="s">
        <v>14</v>
      </c>
      <c r="G226" s="29">
        <v>3</v>
      </c>
      <c r="H226" s="28" t="s">
        <v>201</v>
      </c>
      <c r="I226" s="42" t="s">
        <v>278</v>
      </c>
      <c r="J226" s="29">
        <v>240</v>
      </c>
      <c r="K226" s="31">
        <f>2550-1000</f>
        <v>1550</v>
      </c>
    </row>
    <row r="227" spans="1:11" hidden="1" x14ac:dyDescent="0.25">
      <c r="A227" s="65"/>
      <c r="B227" s="47" t="s">
        <v>187</v>
      </c>
      <c r="C227" s="42" t="s">
        <v>28</v>
      </c>
      <c r="D227" s="42" t="s">
        <v>18</v>
      </c>
      <c r="E227" s="42" t="s">
        <v>14</v>
      </c>
      <c r="F227" s="28" t="s">
        <v>14</v>
      </c>
      <c r="G227" s="29">
        <v>3</v>
      </c>
      <c r="H227" s="28" t="s">
        <v>201</v>
      </c>
      <c r="I227" s="28" t="s">
        <v>279</v>
      </c>
      <c r="J227" s="29"/>
      <c r="K227" s="31">
        <f>K228</f>
        <v>0</v>
      </c>
    </row>
    <row r="228" spans="1:11" ht="30" hidden="1" x14ac:dyDescent="0.25">
      <c r="A228" s="65"/>
      <c r="B228" s="47" t="s">
        <v>218</v>
      </c>
      <c r="C228" s="42" t="s">
        <v>28</v>
      </c>
      <c r="D228" s="42" t="s">
        <v>18</v>
      </c>
      <c r="E228" s="42" t="s">
        <v>14</v>
      </c>
      <c r="F228" s="28" t="s">
        <v>14</v>
      </c>
      <c r="G228" s="29">
        <v>3</v>
      </c>
      <c r="H228" s="28" t="s">
        <v>201</v>
      </c>
      <c r="I228" s="28" t="s">
        <v>279</v>
      </c>
      <c r="J228" s="29">
        <v>240</v>
      </c>
      <c r="K228" s="31"/>
    </row>
    <row r="229" spans="1:11" x14ac:dyDescent="0.25">
      <c r="A229" s="65"/>
      <c r="B229" s="47" t="s">
        <v>238</v>
      </c>
      <c r="C229" s="42" t="s">
        <v>28</v>
      </c>
      <c r="D229" s="42" t="s">
        <v>18</v>
      </c>
      <c r="E229" s="42" t="s">
        <v>14</v>
      </c>
      <c r="F229" s="28" t="s">
        <v>14</v>
      </c>
      <c r="G229" s="29">
        <v>3</v>
      </c>
      <c r="H229" s="28" t="s">
        <v>201</v>
      </c>
      <c r="I229" s="28" t="s">
        <v>280</v>
      </c>
      <c r="J229" s="29"/>
      <c r="K229" s="31">
        <f>K230</f>
        <v>400</v>
      </c>
    </row>
    <row r="230" spans="1:11" ht="30" x14ac:dyDescent="0.25">
      <c r="A230" s="65"/>
      <c r="B230" s="47" t="s">
        <v>218</v>
      </c>
      <c r="C230" s="42" t="s">
        <v>28</v>
      </c>
      <c r="D230" s="42" t="s">
        <v>18</v>
      </c>
      <c r="E230" s="42" t="s">
        <v>14</v>
      </c>
      <c r="F230" s="28" t="s">
        <v>14</v>
      </c>
      <c r="G230" s="29">
        <v>3</v>
      </c>
      <c r="H230" s="28" t="s">
        <v>201</v>
      </c>
      <c r="I230" s="28" t="s">
        <v>280</v>
      </c>
      <c r="J230" s="29">
        <v>240</v>
      </c>
      <c r="K230" s="31">
        <v>400</v>
      </c>
    </row>
    <row r="231" spans="1:11" x14ac:dyDescent="0.25">
      <c r="A231" s="65"/>
      <c r="B231" s="47" t="s">
        <v>188</v>
      </c>
      <c r="C231" s="42" t="s">
        <v>28</v>
      </c>
      <c r="D231" s="42" t="s">
        <v>18</v>
      </c>
      <c r="E231" s="42" t="s">
        <v>14</v>
      </c>
      <c r="F231" s="28" t="s">
        <v>14</v>
      </c>
      <c r="G231" s="29">
        <v>3</v>
      </c>
      <c r="H231" s="28" t="s">
        <v>201</v>
      </c>
      <c r="I231" s="28" t="s">
        <v>281</v>
      </c>
      <c r="J231" s="29"/>
      <c r="K231" s="31">
        <f>K232</f>
        <v>2412.9</v>
      </c>
    </row>
    <row r="232" spans="1:11" ht="30" customHeight="1" x14ac:dyDescent="0.25">
      <c r="A232" s="65"/>
      <c r="B232" s="47" t="s">
        <v>218</v>
      </c>
      <c r="C232" s="42" t="s">
        <v>28</v>
      </c>
      <c r="D232" s="42" t="s">
        <v>18</v>
      </c>
      <c r="E232" s="42" t="s">
        <v>14</v>
      </c>
      <c r="F232" s="28" t="s">
        <v>14</v>
      </c>
      <c r="G232" s="29">
        <v>3</v>
      </c>
      <c r="H232" s="28" t="s">
        <v>201</v>
      </c>
      <c r="I232" s="28" t="s">
        <v>281</v>
      </c>
      <c r="J232" s="29">
        <v>240</v>
      </c>
      <c r="K232" s="31">
        <v>2412.9</v>
      </c>
    </row>
    <row r="233" spans="1:11" ht="36.75" customHeight="1" x14ac:dyDescent="0.25">
      <c r="A233" s="65"/>
      <c r="B233" s="60" t="s">
        <v>365</v>
      </c>
      <c r="C233" s="36" t="s">
        <v>28</v>
      </c>
      <c r="D233" s="36" t="s">
        <v>18</v>
      </c>
      <c r="E233" s="36" t="s">
        <v>14</v>
      </c>
      <c r="F233" s="24" t="s">
        <v>14</v>
      </c>
      <c r="G233" s="25">
        <v>5</v>
      </c>
      <c r="H233" s="24"/>
      <c r="I233" s="28"/>
      <c r="J233" s="25"/>
      <c r="K233" s="55">
        <f>K234</f>
        <v>1067</v>
      </c>
    </row>
    <row r="234" spans="1:11" ht="16.5" customHeight="1" x14ac:dyDescent="0.25">
      <c r="A234" s="65"/>
      <c r="B234" s="47" t="s">
        <v>188</v>
      </c>
      <c r="C234" s="42" t="s">
        <v>28</v>
      </c>
      <c r="D234" s="42" t="s">
        <v>18</v>
      </c>
      <c r="E234" s="42" t="s">
        <v>14</v>
      </c>
      <c r="F234" s="28" t="s">
        <v>14</v>
      </c>
      <c r="G234" s="29">
        <v>5</v>
      </c>
      <c r="H234" s="28" t="s">
        <v>201</v>
      </c>
      <c r="I234" s="28" t="s">
        <v>281</v>
      </c>
      <c r="J234" s="29"/>
      <c r="K234" s="31">
        <f>K235</f>
        <v>1067</v>
      </c>
    </row>
    <row r="235" spans="1:11" ht="33" customHeight="1" x14ac:dyDescent="0.25">
      <c r="A235" s="65"/>
      <c r="B235" s="47" t="s">
        <v>218</v>
      </c>
      <c r="C235" s="42" t="s">
        <v>28</v>
      </c>
      <c r="D235" s="42" t="s">
        <v>18</v>
      </c>
      <c r="E235" s="42" t="s">
        <v>14</v>
      </c>
      <c r="F235" s="28" t="s">
        <v>14</v>
      </c>
      <c r="G235" s="29">
        <v>5</v>
      </c>
      <c r="H235" s="28" t="s">
        <v>201</v>
      </c>
      <c r="I235" s="28" t="s">
        <v>281</v>
      </c>
      <c r="J235" s="29">
        <v>240</v>
      </c>
      <c r="K235" s="31">
        <f>1140-73</f>
        <v>1067</v>
      </c>
    </row>
    <row r="236" spans="1:11" ht="15" customHeight="1" x14ac:dyDescent="0.25">
      <c r="A236" s="65"/>
      <c r="B236" s="60" t="s">
        <v>118</v>
      </c>
      <c r="C236" s="36" t="s">
        <v>28</v>
      </c>
      <c r="D236" s="24" t="s">
        <v>18</v>
      </c>
      <c r="E236" s="24" t="s">
        <v>14</v>
      </c>
      <c r="F236" s="36" t="s">
        <v>102</v>
      </c>
      <c r="G236" s="35"/>
      <c r="H236" s="36"/>
      <c r="I236" s="36"/>
      <c r="J236" s="24"/>
      <c r="K236" s="55">
        <f>K237</f>
        <v>2596.1</v>
      </c>
    </row>
    <row r="237" spans="1:11" ht="15.75" customHeight="1" x14ac:dyDescent="0.25">
      <c r="A237" s="65"/>
      <c r="B237" s="47" t="s">
        <v>389</v>
      </c>
      <c r="C237" s="42" t="s">
        <v>28</v>
      </c>
      <c r="D237" s="28" t="s">
        <v>18</v>
      </c>
      <c r="E237" s="28" t="s">
        <v>14</v>
      </c>
      <c r="F237" s="28" t="s">
        <v>102</v>
      </c>
      <c r="G237" s="29">
        <v>9</v>
      </c>
      <c r="H237" s="28" t="s">
        <v>102</v>
      </c>
      <c r="I237" s="28"/>
      <c r="J237" s="29"/>
      <c r="K237" s="31">
        <f>K238</f>
        <v>2596.1</v>
      </c>
    </row>
    <row r="238" spans="1:11" ht="18" customHeight="1" x14ac:dyDescent="0.25">
      <c r="A238" s="65"/>
      <c r="B238" s="47" t="s">
        <v>389</v>
      </c>
      <c r="C238" s="42" t="s">
        <v>28</v>
      </c>
      <c r="D238" s="28" t="s">
        <v>18</v>
      </c>
      <c r="E238" s="28" t="s">
        <v>14</v>
      </c>
      <c r="F238" s="28" t="s">
        <v>102</v>
      </c>
      <c r="G238" s="29">
        <v>9</v>
      </c>
      <c r="H238" s="28" t="s">
        <v>102</v>
      </c>
      <c r="I238" s="28" t="s">
        <v>390</v>
      </c>
      <c r="J238" s="29"/>
      <c r="K238" s="31">
        <f>K239</f>
        <v>2596.1</v>
      </c>
    </row>
    <row r="239" spans="1:11" ht="36.75" customHeight="1" x14ac:dyDescent="0.25">
      <c r="A239" s="65"/>
      <c r="B239" s="47" t="s">
        <v>218</v>
      </c>
      <c r="C239" s="42" t="s">
        <v>28</v>
      </c>
      <c r="D239" s="28" t="s">
        <v>18</v>
      </c>
      <c r="E239" s="28" t="s">
        <v>14</v>
      </c>
      <c r="F239" s="28" t="s">
        <v>102</v>
      </c>
      <c r="G239" s="29">
        <v>9</v>
      </c>
      <c r="H239" s="28" t="s">
        <v>102</v>
      </c>
      <c r="I239" s="28" t="s">
        <v>390</v>
      </c>
      <c r="J239" s="29">
        <v>240</v>
      </c>
      <c r="K239" s="31">
        <v>2596.1</v>
      </c>
    </row>
    <row r="240" spans="1:11" x14ac:dyDescent="0.25">
      <c r="A240" s="65"/>
      <c r="B240" s="46" t="s">
        <v>394</v>
      </c>
      <c r="C240" s="21" t="s">
        <v>28</v>
      </c>
      <c r="D240" s="21" t="s">
        <v>18</v>
      </c>
      <c r="E240" s="21" t="s">
        <v>18</v>
      </c>
      <c r="F240" s="21"/>
      <c r="G240" s="20"/>
      <c r="H240" s="21"/>
      <c r="I240" s="21"/>
      <c r="J240" s="20"/>
      <c r="K240" s="33">
        <f>K241+K247</f>
        <v>17096.599999999999</v>
      </c>
    </row>
    <row r="241" spans="1:11" s="75" customFormat="1" x14ac:dyDescent="0.25">
      <c r="A241" s="65"/>
      <c r="B241" s="60" t="s">
        <v>145</v>
      </c>
      <c r="C241" s="24" t="s">
        <v>28</v>
      </c>
      <c r="D241" s="24" t="s">
        <v>18</v>
      </c>
      <c r="E241" s="24" t="s">
        <v>18</v>
      </c>
      <c r="F241" s="24" t="s">
        <v>14</v>
      </c>
      <c r="G241" s="25">
        <v>4</v>
      </c>
      <c r="H241" s="24"/>
      <c r="I241" s="24"/>
      <c r="J241" s="25"/>
      <c r="K241" s="55">
        <f>K242</f>
        <v>16398.3</v>
      </c>
    </row>
    <row r="242" spans="1:11" ht="30" x14ac:dyDescent="0.25">
      <c r="A242" s="65"/>
      <c r="B242" s="47" t="s">
        <v>146</v>
      </c>
      <c r="C242" s="42" t="s">
        <v>28</v>
      </c>
      <c r="D242" s="42" t="s">
        <v>18</v>
      </c>
      <c r="E242" s="42" t="s">
        <v>18</v>
      </c>
      <c r="F242" s="28" t="s">
        <v>14</v>
      </c>
      <c r="G242" s="29">
        <v>4</v>
      </c>
      <c r="H242" s="28" t="s">
        <v>201</v>
      </c>
      <c r="I242" s="28" t="s">
        <v>282</v>
      </c>
      <c r="J242" s="29"/>
      <c r="K242" s="31">
        <f>SUM(K243:K246)</f>
        <v>16398.3</v>
      </c>
    </row>
    <row r="243" spans="1:11" x14ac:dyDescent="0.25">
      <c r="A243" s="65"/>
      <c r="B243" s="48" t="s">
        <v>208</v>
      </c>
      <c r="C243" s="42" t="s">
        <v>28</v>
      </c>
      <c r="D243" s="42" t="s">
        <v>18</v>
      </c>
      <c r="E243" s="42" t="s">
        <v>18</v>
      </c>
      <c r="F243" s="28" t="s">
        <v>14</v>
      </c>
      <c r="G243" s="29">
        <v>4</v>
      </c>
      <c r="H243" s="28" t="s">
        <v>201</v>
      </c>
      <c r="I243" s="28" t="s">
        <v>282</v>
      </c>
      <c r="J243" s="29">
        <v>110</v>
      </c>
      <c r="K243" s="31">
        <f>13429.9+6</f>
        <v>13435.9</v>
      </c>
    </row>
    <row r="244" spans="1:11" x14ac:dyDescent="0.25">
      <c r="A244" s="65"/>
      <c r="B244" s="48" t="s">
        <v>209</v>
      </c>
      <c r="C244" s="42" t="s">
        <v>28</v>
      </c>
      <c r="D244" s="42" t="s">
        <v>18</v>
      </c>
      <c r="E244" s="42" t="s">
        <v>18</v>
      </c>
      <c r="F244" s="28" t="s">
        <v>14</v>
      </c>
      <c r="G244" s="29">
        <v>4</v>
      </c>
      <c r="H244" s="28" t="s">
        <v>201</v>
      </c>
      <c r="I244" s="28" t="s">
        <v>282</v>
      </c>
      <c r="J244" s="29">
        <v>120</v>
      </c>
      <c r="K244" s="31">
        <v>0</v>
      </c>
    </row>
    <row r="245" spans="1:11" ht="30" x14ac:dyDescent="0.25">
      <c r="A245" s="65"/>
      <c r="B245" s="47" t="s">
        <v>218</v>
      </c>
      <c r="C245" s="42" t="s">
        <v>28</v>
      </c>
      <c r="D245" s="42" t="s">
        <v>18</v>
      </c>
      <c r="E245" s="42" t="s">
        <v>18</v>
      </c>
      <c r="F245" s="28" t="s">
        <v>14</v>
      </c>
      <c r="G245" s="29">
        <v>4</v>
      </c>
      <c r="H245" s="28" t="s">
        <v>201</v>
      </c>
      <c r="I245" s="28" t="s">
        <v>282</v>
      </c>
      <c r="J245" s="29">
        <v>240</v>
      </c>
      <c r="K245" s="31">
        <f>2507.4-6+330+80</f>
        <v>2911.4</v>
      </c>
    </row>
    <row r="246" spans="1:11" x14ac:dyDescent="0.25">
      <c r="A246" s="65"/>
      <c r="B246" s="27" t="s">
        <v>210</v>
      </c>
      <c r="C246" s="42" t="s">
        <v>28</v>
      </c>
      <c r="D246" s="42" t="s">
        <v>18</v>
      </c>
      <c r="E246" s="42" t="s">
        <v>18</v>
      </c>
      <c r="F246" s="28" t="s">
        <v>14</v>
      </c>
      <c r="G246" s="29">
        <v>4</v>
      </c>
      <c r="H246" s="28" t="s">
        <v>201</v>
      </c>
      <c r="I246" s="28" t="s">
        <v>282</v>
      </c>
      <c r="J246" s="29">
        <v>850</v>
      </c>
      <c r="K246" s="31">
        <v>51</v>
      </c>
    </row>
    <row r="247" spans="1:11" s="75" customFormat="1" ht="43.5" x14ac:dyDescent="0.25">
      <c r="A247" s="65"/>
      <c r="B247" s="23" t="s">
        <v>220</v>
      </c>
      <c r="C247" s="25">
        <v>871</v>
      </c>
      <c r="D247" s="24" t="s">
        <v>18</v>
      </c>
      <c r="E247" s="24" t="s">
        <v>18</v>
      </c>
      <c r="F247" s="24" t="s">
        <v>22</v>
      </c>
      <c r="G247" s="25"/>
      <c r="H247" s="24"/>
      <c r="I247" s="24"/>
      <c r="J247" s="25"/>
      <c r="K247" s="55">
        <f>K248</f>
        <v>698.3</v>
      </c>
    </row>
    <row r="248" spans="1:11" x14ac:dyDescent="0.25">
      <c r="A248" s="65"/>
      <c r="B248" s="34" t="s">
        <v>239</v>
      </c>
      <c r="C248" s="35">
        <v>871</v>
      </c>
      <c r="D248" s="36" t="s">
        <v>18</v>
      </c>
      <c r="E248" s="36" t="s">
        <v>18</v>
      </c>
      <c r="F248" s="36" t="s">
        <v>22</v>
      </c>
      <c r="G248" s="35">
        <v>2</v>
      </c>
      <c r="H248" s="36"/>
      <c r="I248" s="36"/>
      <c r="J248" s="35"/>
      <c r="K248" s="37">
        <f>K249+K252</f>
        <v>698.3</v>
      </c>
    </row>
    <row r="249" spans="1:11" x14ac:dyDescent="0.25">
      <c r="A249" s="65"/>
      <c r="B249" s="48" t="s">
        <v>311</v>
      </c>
      <c r="C249" s="41">
        <v>871</v>
      </c>
      <c r="D249" s="42" t="s">
        <v>18</v>
      </c>
      <c r="E249" s="42" t="s">
        <v>18</v>
      </c>
      <c r="F249" s="42" t="s">
        <v>22</v>
      </c>
      <c r="G249" s="41">
        <v>2</v>
      </c>
      <c r="H249" s="42" t="s">
        <v>13</v>
      </c>
      <c r="I249" s="42"/>
      <c r="J249" s="41"/>
      <c r="K249" s="43">
        <f>K250</f>
        <v>338.3</v>
      </c>
    </row>
    <row r="250" spans="1:11" ht="30" x14ac:dyDescent="0.25">
      <c r="A250" s="65"/>
      <c r="B250" s="44" t="s">
        <v>222</v>
      </c>
      <c r="C250" s="29">
        <v>871</v>
      </c>
      <c r="D250" s="28" t="s">
        <v>18</v>
      </c>
      <c r="E250" s="28" t="s">
        <v>18</v>
      </c>
      <c r="F250" s="28" t="s">
        <v>22</v>
      </c>
      <c r="G250" s="28" t="s">
        <v>198</v>
      </c>
      <c r="H250" s="28" t="s">
        <v>13</v>
      </c>
      <c r="I250" s="28" t="s">
        <v>255</v>
      </c>
      <c r="J250" s="28"/>
      <c r="K250" s="31">
        <f>K251</f>
        <v>338.3</v>
      </c>
    </row>
    <row r="251" spans="1:11" ht="30" x14ac:dyDescent="0.25">
      <c r="A251" s="65"/>
      <c r="B251" s="44" t="s">
        <v>218</v>
      </c>
      <c r="C251" s="29">
        <v>871</v>
      </c>
      <c r="D251" s="28" t="s">
        <v>18</v>
      </c>
      <c r="E251" s="28" t="s">
        <v>18</v>
      </c>
      <c r="F251" s="28" t="s">
        <v>22</v>
      </c>
      <c r="G251" s="28" t="s">
        <v>198</v>
      </c>
      <c r="H251" s="28" t="s">
        <v>13</v>
      </c>
      <c r="I251" s="28" t="s">
        <v>255</v>
      </c>
      <c r="J251" s="28" t="s">
        <v>225</v>
      </c>
      <c r="K251" s="31">
        <v>338.3</v>
      </c>
    </row>
    <row r="252" spans="1:11" x14ac:dyDescent="0.25">
      <c r="A252" s="65"/>
      <c r="B252" s="48" t="s">
        <v>312</v>
      </c>
      <c r="C252" s="41">
        <v>871</v>
      </c>
      <c r="D252" s="42" t="s">
        <v>18</v>
      </c>
      <c r="E252" s="42" t="s">
        <v>18</v>
      </c>
      <c r="F252" s="42" t="s">
        <v>22</v>
      </c>
      <c r="G252" s="41">
        <v>2</v>
      </c>
      <c r="H252" s="42" t="s">
        <v>15</v>
      </c>
      <c r="I252" s="42"/>
      <c r="J252" s="41"/>
      <c r="K252" s="43">
        <f>K253</f>
        <v>360</v>
      </c>
    </row>
    <row r="253" spans="1:11" ht="30" x14ac:dyDescent="0.25">
      <c r="A253" s="65"/>
      <c r="B253" s="44" t="s">
        <v>222</v>
      </c>
      <c r="C253" s="29">
        <v>871</v>
      </c>
      <c r="D253" s="28" t="s">
        <v>18</v>
      </c>
      <c r="E253" s="28" t="s">
        <v>18</v>
      </c>
      <c r="F253" s="28" t="s">
        <v>22</v>
      </c>
      <c r="G253" s="28" t="s">
        <v>198</v>
      </c>
      <c r="H253" s="28" t="s">
        <v>15</v>
      </c>
      <c r="I253" s="28" t="s">
        <v>255</v>
      </c>
      <c r="J253" s="28"/>
      <c r="K253" s="31">
        <f>K254</f>
        <v>360</v>
      </c>
    </row>
    <row r="254" spans="1:11" ht="30" x14ac:dyDescent="0.25">
      <c r="A254" s="65"/>
      <c r="B254" s="44" t="s">
        <v>218</v>
      </c>
      <c r="C254" s="29">
        <v>871</v>
      </c>
      <c r="D254" s="28" t="s">
        <v>18</v>
      </c>
      <c r="E254" s="28" t="s">
        <v>18</v>
      </c>
      <c r="F254" s="28" t="s">
        <v>22</v>
      </c>
      <c r="G254" s="28" t="s">
        <v>198</v>
      </c>
      <c r="H254" s="28" t="s">
        <v>15</v>
      </c>
      <c r="I254" s="28" t="s">
        <v>255</v>
      </c>
      <c r="J254" s="28" t="s">
        <v>225</v>
      </c>
      <c r="K254" s="31">
        <f>560-200</f>
        <v>360</v>
      </c>
    </row>
    <row r="255" spans="1:11" x14ac:dyDescent="0.25">
      <c r="A255" s="65"/>
      <c r="B255" s="20" t="s">
        <v>74</v>
      </c>
      <c r="C255" s="20">
        <v>871</v>
      </c>
      <c r="D255" s="21" t="s">
        <v>22</v>
      </c>
      <c r="E255" s="21"/>
      <c r="F255" s="21"/>
      <c r="G255" s="20"/>
      <c r="H255" s="21"/>
      <c r="I255" s="21"/>
      <c r="J255" s="20"/>
      <c r="K255" s="22">
        <f>K256+K261</f>
        <v>458</v>
      </c>
    </row>
    <row r="256" spans="1:11" ht="29.25" x14ac:dyDescent="0.25">
      <c r="A256" s="65"/>
      <c r="B256" s="59" t="s">
        <v>76</v>
      </c>
      <c r="C256" s="20">
        <v>871</v>
      </c>
      <c r="D256" s="21" t="s">
        <v>22</v>
      </c>
      <c r="E256" s="21" t="s">
        <v>18</v>
      </c>
      <c r="F256" s="53"/>
      <c r="G256" s="54"/>
      <c r="H256" s="53"/>
      <c r="I256" s="53"/>
      <c r="J256" s="54"/>
      <c r="K256" s="33">
        <f>K257</f>
        <v>55</v>
      </c>
    </row>
    <row r="257" spans="1:11" x14ac:dyDescent="0.25">
      <c r="A257" s="65"/>
      <c r="B257" s="48" t="s">
        <v>105</v>
      </c>
      <c r="C257" s="41">
        <v>871</v>
      </c>
      <c r="D257" s="42" t="s">
        <v>22</v>
      </c>
      <c r="E257" s="42" t="s">
        <v>18</v>
      </c>
      <c r="F257" s="42">
        <v>92</v>
      </c>
      <c r="G257" s="41"/>
      <c r="H257" s="42"/>
      <c r="I257" s="28"/>
      <c r="J257" s="29"/>
      <c r="K257" s="31">
        <f>K258</f>
        <v>55</v>
      </c>
    </row>
    <row r="258" spans="1:11" s="75" customFormat="1" x14ac:dyDescent="0.25">
      <c r="A258" s="65"/>
      <c r="B258" s="44" t="s">
        <v>186</v>
      </c>
      <c r="C258" s="41">
        <v>871</v>
      </c>
      <c r="D258" s="42" t="s">
        <v>22</v>
      </c>
      <c r="E258" s="42" t="s">
        <v>18</v>
      </c>
      <c r="F258" s="42">
        <v>92</v>
      </c>
      <c r="G258" s="29">
        <v>2</v>
      </c>
      <c r="H258" s="28"/>
      <c r="I258" s="28"/>
      <c r="J258" s="29"/>
      <c r="K258" s="31">
        <f>K259</f>
        <v>55</v>
      </c>
    </row>
    <row r="259" spans="1:11" s="75" customFormat="1" x14ac:dyDescent="0.25">
      <c r="A259" s="65"/>
      <c r="B259" s="47" t="s">
        <v>147</v>
      </c>
      <c r="C259" s="41">
        <v>871</v>
      </c>
      <c r="D259" s="42" t="s">
        <v>22</v>
      </c>
      <c r="E259" s="42" t="s">
        <v>18</v>
      </c>
      <c r="F259" s="42">
        <v>92</v>
      </c>
      <c r="G259" s="29">
        <v>2</v>
      </c>
      <c r="H259" s="28" t="s">
        <v>201</v>
      </c>
      <c r="I259" s="28" t="s">
        <v>283</v>
      </c>
      <c r="J259" s="29"/>
      <c r="K259" s="31">
        <f>K260</f>
        <v>55</v>
      </c>
    </row>
    <row r="260" spans="1:11" s="75" customFormat="1" ht="30" x14ac:dyDescent="0.25">
      <c r="A260" s="65"/>
      <c r="B260" s="47" t="s">
        <v>218</v>
      </c>
      <c r="C260" s="41">
        <v>871</v>
      </c>
      <c r="D260" s="42" t="s">
        <v>22</v>
      </c>
      <c r="E260" s="42" t="s">
        <v>18</v>
      </c>
      <c r="F260" s="42">
        <v>92</v>
      </c>
      <c r="G260" s="29">
        <v>2</v>
      </c>
      <c r="H260" s="28" t="s">
        <v>201</v>
      </c>
      <c r="I260" s="28" t="s">
        <v>283</v>
      </c>
      <c r="J260" s="29">
        <v>240</v>
      </c>
      <c r="K260" s="31">
        <v>55</v>
      </c>
    </row>
    <row r="261" spans="1:11" s="75" customFormat="1" x14ac:dyDescent="0.25">
      <c r="A261" s="65"/>
      <c r="B261" s="32" t="s">
        <v>149</v>
      </c>
      <c r="C261" s="20">
        <v>871</v>
      </c>
      <c r="D261" s="21" t="s">
        <v>22</v>
      </c>
      <c r="E261" s="21" t="s">
        <v>22</v>
      </c>
      <c r="F261" s="21"/>
      <c r="G261" s="20"/>
      <c r="H261" s="21"/>
      <c r="I261" s="21"/>
      <c r="J261" s="20"/>
      <c r="K261" s="22">
        <f>K262</f>
        <v>403</v>
      </c>
    </row>
    <row r="262" spans="1:11" s="75" customFormat="1" ht="29.25" x14ac:dyDescent="0.25">
      <c r="A262" s="65"/>
      <c r="B262" s="60" t="s">
        <v>148</v>
      </c>
      <c r="C262" s="25">
        <v>871</v>
      </c>
      <c r="D262" s="24" t="s">
        <v>22</v>
      </c>
      <c r="E262" s="24" t="s">
        <v>22</v>
      </c>
      <c r="F262" s="24" t="s">
        <v>135</v>
      </c>
      <c r="G262" s="25"/>
      <c r="H262" s="24"/>
      <c r="I262" s="24"/>
      <c r="J262" s="25"/>
      <c r="K262" s="26">
        <f>K263</f>
        <v>403</v>
      </c>
    </row>
    <row r="263" spans="1:11" s="75" customFormat="1" x14ac:dyDescent="0.25">
      <c r="A263" s="65"/>
      <c r="B263" s="23" t="s">
        <v>151</v>
      </c>
      <c r="C263" s="25">
        <v>871</v>
      </c>
      <c r="D263" s="24" t="s">
        <v>22</v>
      </c>
      <c r="E263" s="24" t="s">
        <v>22</v>
      </c>
      <c r="F263" s="24" t="s">
        <v>135</v>
      </c>
      <c r="G263" s="25">
        <v>1</v>
      </c>
      <c r="H263" s="24"/>
      <c r="I263" s="24"/>
      <c r="J263" s="25"/>
      <c r="K263" s="26">
        <f>K264+K266+K268</f>
        <v>403</v>
      </c>
    </row>
    <row r="264" spans="1:11" s="75" customFormat="1" x14ac:dyDescent="0.25">
      <c r="A264" s="65"/>
      <c r="B264" s="27" t="s">
        <v>152</v>
      </c>
      <c r="C264" s="29">
        <v>871</v>
      </c>
      <c r="D264" s="28" t="s">
        <v>22</v>
      </c>
      <c r="E264" s="28" t="s">
        <v>22</v>
      </c>
      <c r="F264" s="28" t="s">
        <v>135</v>
      </c>
      <c r="G264" s="29">
        <v>1</v>
      </c>
      <c r="H264" s="28" t="s">
        <v>201</v>
      </c>
      <c r="I264" s="28" t="s">
        <v>284</v>
      </c>
      <c r="J264" s="29"/>
      <c r="K264" s="30">
        <f>K265</f>
        <v>300</v>
      </c>
    </row>
    <row r="265" spans="1:11" s="75" customFormat="1" ht="30" x14ac:dyDescent="0.25">
      <c r="A265" s="65"/>
      <c r="B265" s="47" t="s">
        <v>235</v>
      </c>
      <c r="C265" s="29">
        <v>871</v>
      </c>
      <c r="D265" s="28" t="s">
        <v>22</v>
      </c>
      <c r="E265" s="28" t="s">
        <v>22</v>
      </c>
      <c r="F265" s="28" t="s">
        <v>135</v>
      </c>
      <c r="G265" s="29">
        <v>1</v>
      </c>
      <c r="H265" s="28" t="s">
        <v>201</v>
      </c>
      <c r="I265" s="28" t="s">
        <v>284</v>
      </c>
      <c r="J265" s="29">
        <v>810</v>
      </c>
      <c r="K265" s="30">
        <f>100+200</f>
        <v>300</v>
      </c>
    </row>
    <row r="266" spans="1:11" s="75" customFormat="1" x14ac:dyDescent="0.25">
      <c r="A266" s="65"/>
      <c r="B266" s="27" t="s">
        <v>150</v>
      </c>
      <c r="C266" s="29">
        <v>871</v>
      </c>
      <c r="D266" s="28" t="s">
        <v>22</v>
      </c>
      <c r="E266" s="28" t="s">
        <v>22</v>
      </c>
      <c r="F266" s="28" t="s">
        <v>135</v>
      </c>
      <c r="G266" s="29">
        <v>1</v>
      </c>
      <c r="H266" s="28" t="s">
        <v>201</v>
      </c>
      <c r="I266" s="28" t="s">
        <v>285</v>
      </c>
      <c r="J266" s="29"/>
      <c r="K266" s="30">
        <f>K267</f>
        <v>53</v>
      </c>
    </row>
    <row r="267" spans="1:11" s="75" customFormat="1" ht="30" x14ac:dyDescent="0.25">
      <c r="A267" s="65"/>
      <c r="B267" s="47" t="s">
        <v>218</v>
      </c>
      <c r="C267" s="29">
        <v>871</v>
      </c>
      <c r="D267" s="28" t="s">
        <v>22</v>
      </c>
      <c r="E267" s="28" t="s">
        <v>22</v>
      </c>
      <c r="F267" s="28" t="s">
        <v>135</v>
      </c>
      <c r="G267" s="29">
        <v>1</v>
      </c>
      <c r="H267" s="28" t="s">
        <v>201</v>
      </c>
      <c r="I267" s="28" t="s">
        <v>285</v>
      </c>
      <c r="J267" s="29">
        <v>240</v>
      </c>
      <c r="K267" s="30">
        <v>53</v>
      </c>
    </row>
    <row r="268" spans="1:11" s="75" customFormat="1" x14ac:dyDescent="0.25">
      <c r="A268" s="65"/>
      <c r="B268" s="27" t="s">
        <v>153</v>
      </c>
      <c r="C268" s="29">
        <v>871</v>
      </c>
      <c r="D268" s="28" t="s">
        <v>22</v>
      </c>
      <c r="E268" s="28" t="s">
        <v>22</v>
      </c>
      <c r="F268" s="28" t="s">
        <v>135</v>
      </c>
      <c r="G268" s="29">
        <v>1</v>
      </c>
      <c r="H268" s="28" t="s">
        <v>201</v>
      </c>
      <c r="I268" s="42" t="s">
        <v>287</v>
      </c>
      <c r="J268" s="29"/>
      <c r="K268" s="30">
        <f>K269</f>
        <v>50</v>
      </c>
    </row>
    <row r="269" spans="1:11" s="75" customFormat="1" ht="30" x14ac:dyDescent="0.25">
      <c r="A269" s="65"/>
      <c r="B269" s="47" t="s">
        <v>218</v>
      </c>
      <c r="C269" s="29">
        <v>871</v>
      </c>
      <c r="D269" s="28" t="s">
        <v>22</v>
      </c>
      <c r="E269" s="28" t="s">
        <v>22</v>
      </c>
      <c r="F269" s="28" t="s">
        <v>135</v>
      </c>
      <c r="G269" s="29">
        <v>1</v>
      </c>
      <c r="H269" s="28" t="s">
        <v>201</v>
      </c>
      <c r="I269" s="42" t="s">
        <v>287</v>
      </c>
      <c r="J269" s="29">
        <v>240</v>
      </c>
      <c r="K269" s="30">
        <v>50</v>
      </c>
    </row>
    <row r="270" spans="1:11" s="75" customFormat="1" x14ac:dyDescent="0.25">
      <c r="A270" s="65"/>
      <c r="B270" s="20" t="s">
        <v>91</v>
      </c>
      <c r="C270" s="21" t="s">
        <v>28</v>
      </c>
      <c r="D270" s="21" t="s">
        <v>23</v>
      </c>
      <c r="E270" s="53"/>
      <c r="F270" s="53"/>
      <c r="G270" s="54"/>
      <c r="H270" s="53"/>
      <c r="I270" s="53"/>
      <c r="J270" s="54"/>
      <c r="K270" s="22">
        <f>K271+K296</f>
        <v>5749</v>
      </c>
    </row>
    <row r="271" spans="1:11" s="75" customFormat="1" x14ac:dyDescent="0.25">
      <c r="A271" s="65"/>
      <c r="B271" s="23" t="s">
        <v>24</v>
      </c>
      <c r="C271" s="24" t="s">
        <v>28</v>
      </c>
      <c r="D271" s="24" t="s">
        <v>23</v>
      </c>
      <c r="E271" s="25" t="s">
        <v>13</v>
      </c>
      <c r="F271" s="24" t="s">
        <v>11</v>
      </c>
      <c r="G271" s="25"/>
      <c r="H271" s="24"/>
      <c r="I271" s="24"/>
      <c r="J271" s="25" t="s">
        <v>9</v>
      </c>
      <c r="K271" s="26">
        <f>K290+K272+K278+K283</f>
        <v>3268.8999999999996</v>
      </c>
    </row>
    <row r="272" spans="1:11" s="75" customFormat="1" ht="30" x14ac:dyDescent="0.25">
      <c r="A272" s="65"/>
      <c r="B272" s="47" t="s">
        <v>148</v>
      </c>
      <c r="C272" s="28" t="s">
        <v>28</v>
      </c>
      <c r="D272" s="28" t="s">
        <v>23</v>
      </c>
      <c r="E272" s="28" t="s">
        <v>13</v>
      </c>
      <c r="F272" s="28" t="s">
        <v>135</v>
      </c>
      <c r="G272" s="29"/>
      <c r="H272" s="28"/>
      <c r="I272" s="28"/>
      <c r="J272" s="29"/>
      <c r="K272" s="30">
        <f>K273</f>
        <v>2199.3999999999996</v>
      </c>
    </row>
    <row r="273" spans="1:11" s="75" customFormat="1" x14ac:dyDescent="0.25">
      <c r="A273" s="65"/>
      <c r="B273" s="60" t="s">
        <v>154</v>
      </c>
      <c r="C273" s="36" t="s">
        <v>28</v>
      </c>
      <c r="D273" s="24" t="s">
        <v>23</v>
      </c>
      <c r="E273" s="24" t="s">
        <v>13</v>
      </c>
      <c r="F273" s="24" t="s">
        <v>135</v>
      </c>
      <c r="G273" s="25">
        <v>2</v>
      </c>
      <c r="H273" s="24"/>
      <c r="I273" s="24"/>
      <c r="J273" s="25"/>
      <c r="K273" s="26">
        <f>K274</f>
        <v>2199.3999999999996</v>
      </c>
    </row>
    <row r="274" spans="1:11" ht="30" x14ac:dyDescent="0.25">
      <c r="A274" s="65"/>
      <c r="B274" s="47" t="s">
        <v>146</v>
      </c>
      <c r="C274" s="42" t="s">
        <v>28</v>
      </c>
      <c r="D274" s="28" t="s">
        <v>23</v>
      </c>
      <c r="E274" s="28" t="s">
        <v>13</v>
      </c>
      <c r="F274" s="28" t="s">
        <v>135</v>
      </c>
      <c r="G274" s="29">
        <v>2</v>
      </c>
      <c r="H274" s="28" t="s">
        <v>201</v>
      </c>
      <c r="I274" s="28" t="s">
        <v>282</v>
      </c>
      <c r="J274" s="29"/>
      <c r="K274" s="30">
        <f>K275+K276+K277</f>
        <v>2199.3999999999996</v>
      </c>
    </row>
    <row r="275" spans="1:11" x14ac:dyDescent="0.25">
      <c r="A275" s="65"/>
      <c r="B275" s="48" t="s">
        <v>208</v>
      </c>
      <c r="C275" s="42" t="s">
        <v>28</v>
      </c>
      <c r="D275" s="28" t="s">
        <v>23</v>
      </c>
      <c r="E275" s="28" t="s">
        <v>13</v>
      </c>
      <c r="F275" s="28" t="s">
        <v>135</v>
      </c>
      <c r="G275" s="29">
        <v>2</v>
      </c>
      <c r="H275" s="28" t="s">
        <v>201</v>
      </c>
      <c r="I275" s="28" t="s">
        <v>282</v>
      </c>
      <c r="J275" s="29">
        <v>110</v>
      </c>
      <c r="K275" s="30">
        <v>1282.3</v>
      </c>
    </row>
    <row r="276" spans="1:11" ht="30" x14ac:dyDescent="0.25">
      <c r="A276" s="65"/>
      <c r="B276" s="47" t="s">
        <v>218</v>
      </c>
      <c r="C276" s="42" t="s">
        <v>28</v>
      </c>
      <c r="D276" s="28" t="s">
        <v>23</v>
      </c>
      <c r="E276" s="28" t="s">
        <v>13</v>
      </c>
      <c r="F276" s="28" t="s">
        <v>135</v>
      </c>
      <c r="G276" s="29">
        <v>2</v>
      </c>
      <c r="H276" s="28" t="s">
        <v>201</v>
      </c>
      <c r="I276" s="28" t="s">
        <v>282</v>
      </c>
      <c r="J276" s="29">
        <v>240</v>
      </c>
      <c r="K276" s="30">
        <v>905.9</v>
      </c>
    </row>
    <row r="277" spans="1:11" x14ac:dyDescent="0.25">
      <c r="A277" s="65"/>
      <c r="B277" s="27" t="s">
        <v>210</v>
      </c>
      <c r="C277" s="42" t="s">
        <v>28</v>
      </c>
      <c r="D277" s="28" t="s">
        <v>23</v>
      </c>
      <c r="E277" s="28" t="s">
        <v>13</v>
      </c>
      <c r="F277" s="28" t="s">
        <v>135</v>
      </c>
      <c r="G277" s="29">
        <v>2</v>
      </c>
      <c r="H277" s="28" t="s">
        <v>201</v>
      </c>
      <c r="I277" s="28" t="s">
        <v>282</v>
      </c>
      <c r="J277" s="29">
        <v>850</v>
      </c>
      <c r="K277" s="30">
        <f>4+7.2</f>
        <v>11.2</v>
      </c>
    </row>
    <row r="278" spans="1:11" s="75" customFormat="1" ht="43.5" x14ac:dyDescent="0.25">
      <c r="A278" s="65"/>
      <c r="B278" s="23" t="s">
        <v>220</v>
      </c>
      <c r="C278" s="25">
        <v>871</v>
      </c>
      <c r="D278" s="24" t="s">
        <v>23</v>
      </c>
      <c r="E278" s="24" t="s">
        <v>13</v>
      </c>
      <c r="F278" s="24" t="s">
        <v>22</v>
      </c>
      <c r="G278" s="25"/>
      <c r="H278" s="24"/>
      <c r="I278" s="24"/>
      <c r="J278" s="25"/>
      <c r="K278" s="55">
        <f>K279</f>
        <v>90</v>
      </c>
    </row>
    <row r="279" spans="1:11" x14ac:dyDescent="0.25">
      <c r="A279" s="65"/>
      <c r="B279" s="34" t="s">
        <v>240</v>
      </c>
      <c r="C279" s="35">
        <v>871</v>
      </c>
      <c r="D279" s="36" t="s">
        <v>23</v>
      </c>
      <c r="E279" s="36" t="s">
        <v>13</v>
      </c>
      <c r="F279" s="36" t="s">
        <v>22</v>
      </c>
      <c r="G279" s="35">
        <v>3</v>
      </c>
      <c r="H279" s="36"/>
      <c r="I279" s="36"/>
      <c r="J279" s="35"/>
      <c r="K279" s="37">
        <f>K281</f>
        <v>90</v>
      </c>
    </row>
    <row r="280" spans="1:11" x14ac:dyDescent="0.25">
      <c r="A280" s="65"/>
      <c r="B280" s="48" t="s">
        <v>311</v>
      </c>
      <c r="C280" s="41">
        <v>871</v>
      </c>
      <c r="D280" s="42" t="s">
        <v>23</v>
      </c>
      <c r="E280" s="42" t="s">
        <v>13</v>
      </c>
      <c r="F280" s="42" t="s">
        <v>22</v>
      </c>
      <c r="G280" s="41">
        <v>3</v>
      </c>
      <c r="H280" s="42" t="s">
        <v>13</v>
      </c>
      <c r="I280" s="42"/>
      <c r="J280" s="41"/>
      <c r="K280" s="43">
        <f>K281</f>
        <v>90</v>
      </c>
    </row>
    <row r="281" spans="1:11" ht="30" x14ac:dyDescent="0.25">
      <c r="A281" s="65"/>
      <c r="B281" s="44" t="s">
        <v>222</v>
      </c>
      <c r="C281" s="29">
        <v>871</v>
      </c>
      <c r="D281" s="28" t="s">
        <v>23</v>
      </c>
      <c r="E281" s="28" t="s">
        <v>13</v>
      </c>
      <c r="F281" s="28" t="s">
        <v>22</v>
      </c>
      <c r="G281" s="28" t="s">
        <v>241</v>
      </c>
      <c r="H281" s="28" t="s">
        <v>13</v>
      </c>
      <c r="I281" s="28" t="s">
        <v>255</v>
      </c>
      <c r="J281" s="28"/>
      <c r="K281" s="31">
        <f>K282</f>
        <v>90</v>
      </c>
    </row>
    <row r="282" spans="1:11" ht="30" x14ac:dyDescent="0.25">
      <c r="A282" s="65"/>
      <c r="B282" s="44" t="s">
        <v>218</v>
      </c>
      <c r="C282" s="29">
        <v>871</v>
      </c>
      <c r="D282" s="28" t="s">
        <v>23</v>
      </c>
      <c r="E282" s="28" t="s">
        <v>13</v>
      </c>
      <c r="F282" s="28" t="s">
        <v>22</v>
      </c>
      <c r="G282" s="28" t="s">
        <v>241</v>
      </c>
      <c r="H282" s="28" t="s">
        <v>13</v>
      </c>
      <c r="I282" s="28" t="s">
        <v>255</v>
      </c>
      <c r="J282" s="28" t="s">
        <v>225</v>
      </c>
      <c r="K282" s="31">
        <v>90</v>
      </c>
    </row>
    <row r="283" spans="1:11" ht="43.5" x14ac:dyDescent="0.25">
      <c r="A283" s="65"/>
      <c r="B283" s="23" t="s">
        <v>371</v>
      </c>
      <c r="C283" s="25">
        <v>871</v>
      </c>
      <c r="D283" s="24" t="s">
        <v>23</v>
      </c>
      <c r="E283" s="24" t="s">
        <v>13</v>
      </c>
      <c r="F283" s="24" t="s">
        <v>86</v>
      </c>
      <c r="G283" s="25"/>
      <c r="H283" s="24"/>
      <c r="I283" s="24"/>
      <c r="J283" s="25"/>
      <c r="K283" s="55">
        <f>K284+K287</f>
        <v>450</v>
      </c>
    </row>
    <row r="284" spans="1:11" x14ac:dyDescent="0.25">
      <c r="A284" s="65"/>
      <c r="B284" s="44" t="s">
        <v>372</v>
      </c>
      <c r="C284" s="29">
        <v>871</v>
      </c>
      <c r="D284" s="28" t="s">
        <v>23</v>
      </c>
      <c r="E284" s="28" t="s">
        <v>13</v>
      </c>
      <c r="F284" s="28" t="s">
        <v>86</v>
      </c>
      <c r="G284" s="28" t="s">
        <v>229</v>
      </c>
      <c r="H284" s="28" t="s">
        <v>13</v>
      </c>
      <c r="I284" s="28"/>
      <c r="J284" s="28"/>
      <c r="K284" s="31">
        <f>K285</f>
        <v>350</v>
      </c>
    </row>
    <row r="285" spans="1:11" x14ac:dyDescent="0.25">
      <c r="A285" s="65"/>
      <c r="B285" s="44" t="s">
        <v>374</v>
      </c>
      <c r="C285" s="29">
        <v>871</v>
      </c>
      <c r="D285" s="28" t="s">
        <v>23</v>
      </c>
      <c r="E285" s="28" t="s">
        <v>13</v>
      </c>
      <c r="F285" s="28" t="s">
        <v>86</v>
      </c>
      <c r="G285" s="28" t="s">
        <v>229</v>
      </c>
      <c r="H285" s="28" t="s">
        <v>13</v>
      </c>
      <c r="I285" s="28" t="s">
        <v>375</v>
      </c>
      <c r="J285" s="28"/>
      <c r="K285" s="31">
        <f>K286</f>
        <v>350</v>
      </c>
    </row>
    <row r="286" spans="1:11" ht="30" x14ac:dyDescent="0.25">
      <c r="A286" s="65"/>
      <c r="B286" s="44" t="s">
        <v>218</v>
      </c>
      <c r="C286" s="29">
        <v>871</v>
      </c>
      <c r="D286" s="28" t="s">
        <v>23</v>
      </c>
      <c r="E286" s="28" t="s">
        <v>13</v>
      </c>
      <c r="F286" s="28" t="s">
        <v>86</v>
      </c>
      <c r="G286" s="28" t="s">
        <v>229</v>
      </c>
      <c r="H286" s="28" t="s">
        <v>13</v>
      </c>
      <c r="I286" s="28" t="s">
        <v>375</v>
      </c>
      <c r="J286" s="28" t="s">
        <v>225</v>
      </c>
      <c r="K286" s="31">
        <v>350</v>
      </c>
    </row>
    <row r="287" spans="1:11" x14ac:dyDescent="0.25">
      <c r="A287" s="65"/>
      <c r="B287" s="44" t="s">
        <v>373</v>
      </c>
      <c r="C287" s="29">
        <v>871</v>
      </c>
      <c r="D287" s="28" t="s">
        <v>23</v>
      </c>
      <c r="E287" s="28" t="s">
        <v>13</v>
      </c>
      <c r="F287" s="28" t="s">
        <v>86</v>
      </c>
      <c r="G287" s="28" t="s">
        <v>229</v>
      </c>
      <c r="H287" s="28" t="s">
        <v>15</v>
      </c>
      <c r="I287" s="28"/>
      <c r="J287" s="28"/>
      <c r="K287" s="31">
        <f>K288</f>
        <v>100</v>
      </c>
    </row>
    <row r="288" spans="1:11" x14ac:dyDescent="0.25">
      <c r="A288" s="65"/>
      <c r="B288" s="44" t="s">
        <v>374</v>
      </c>
      <c r="C288" s="29">
        <v>871</v>
      </c>
      <c r="D288" s="28" t="s">
        <v>23</v>
      </c>
      <c r="E288" s="28" t="s">
        <v>13</v>
      </c>
      <c r="F288" s="28" t="s">
        <v>86</v>
      </c>
      <c r="G288" s="28" t="s">
        <v>229</v>
      </c>
      <c r="H288" s="28" t="s">
        <v>15</v>
      </c>
      <c r="I288" s="28" t="s">
        <v>375</v>
      </c>
      <c r="J288" s="28"/>
      <c r="K288" s="31">
        <f>K289</f>
        <v>100</v>
      </c>
    </row>
    <row r="289" spans="1:11" ht="30" x14ac:dyDescent="0.25">
      <c r="A289" s="65"/>
      <c r="B289" s="44" t="s">
        <v>218</v>
      </c>
      <c r="C289" s="29">
        <v>871</v>
      </c>
      <c r="D289" s="28" t="s">
        <v>23</v>
      </c>
      <c r="E289" s="28" t="s">
        <v>13</v>
      </c>
      <c r="F289" s="28" t="s">
        <v>86</v>
      </c>
      <c r="G289" s="28" t="s">
        <v>229</v>
      </c>
      <c r="H289" s="28" t="s">
        <v>15</v>
      </c>
      <c r="I289" s="28" t="s">
        <v>375</v>
      </c>
      <c r="J289" s="28" t="s">
        <v>225</v>
      </c>
      <c r="K289" s="31">
        <v>100</v>
      </c>
    </row>
    <row r="290" spans="1:11" x14ac:dyDescent="0.25">
      <c r="A290" s="65"/>
      <c r="B290" s="60" t="s">
        <v>118</v>
      </c>
      <c r="C290" s="25">
        <v>871</v>
      </c>
      <c r="D290" s="24" t="s">
        <v>23</v>
      </c>
      <c r="E290" s="24" t="s">
        <v>13</v>
      </c>
      <c r="F290" s="24" t="s">
        <v>102</v>
      </c>
      <c r="G290" s="25"/>
      <c r="H290" s="24"/>
      <c r="I290" s="24"/>
      <c r="J290" s="25"/>
      <c r="K290" s="26">
        <f>K291</f>
        <v>529.5</v>
      </c>
    </row>
    <row r="291" spans="1:11" x14ac:dyDescent="0.25">
      <c r="A291" s="65"/>
      <c r="B291" s="47" t="s">
        <v>119</v>
      </c>
      <c r="C291" s="29">
        <v>871</v>
      </c>
      <c r="D291" s="28" t="s">
        <v>23</v>
      </c>
      <c r="E291" s="28" t="s">
        <v>13</v>
      </c>
      <c r="F291" s="28" t="s">
        <v>102</v>
      </c>
      <c r="G291" s="29">
        <v>9</v>
      </c>
      <c r="H291" s="28"/>
      <c r="I291" s="28"/>
      <c r="J291" s="29"/>
      <c r="K291" s="30">
        <f>K292+K295</f>
        <v>529.5</v>
      </c>
    </row>
    <row r="292" spans="1:11" ht="66" customHeight="1" x14ac:dyDescent="0.25">
      <c r="A292" s="65"/>
      <c r="B292" s="47" t="s">
        <v>95</v>
      </c>
      <c r="C292" s="29">
        <v>871</v>
      </c>
      <c r="D292" s="28" t="s">
        <v>23</v>
      </c>
      <c r="E292" s="28" t="s">
        <v>13</v>
      </c>
      <c r="F292" s="28" t="s">
        <v>102</v>
      </c>
      <c r="G292" s="29">
        <v>9</v>
      </c>
      <c r="H292" s="28" t="s">
        <v>201</v>
      </c>
      <c r="I292" s="28" t="s">
        <v>288</v>
      </c>
      <c r="J292" s="29"/>
      <c r="K292" s="30">
        <f>K293</f>
        <v>500.9</v>
      </c>
    </row>
    <row r="293" spans="1:11" ht="30" x14ac:dyDescent="0.25">
      <c r="A293" s="65"/>
      <c r="B293" s="47" t="s">
        <v>364</v>
      </c>
      <c r="C293" s="29">
        <v>871</v>
      </c>
      <c r="D293" s="28" t="s">
        <v>23</v>
      </c>
      <c r="E293" s="28" t="s">
        <v>13</v>
      </c>
      <c r="F293" s="28" t="s">
        <v>102</v>
      </c>
      <c r="G293" s="29">
        <v>9</v>
      </c>
      <c r="H293" s="28" t="s">
        <v>201</v>
      </c>
      <c r="I293" s="28" t="s">
        <v>288</v>
      </c>
      <c r="J293" s="29">
        <v>320</v>
      </c>
      <c r="K293" s="30">
        <v>500.9</v>
      </c>
    </row>
    <row r="294" spans="1:11" ht="30" x14ac:dyDescent="0.25">
      <c r="A294" s="65"/>
      <c r="B294" s="64" t="s">
        <v>420</v>
      </c>
      <c r="C294" s="29">
        <v>871</v>
      </c>
      <c r="D294" s="28" t="s">
        <v>23</v>
      </c>
      <c r="E294" s="28" t="s">
        <v>13</v>
      </c>
      <c r="F294" s="28" t="s">
        <v>102</v>
      </c>
      <c r="G294" s="29">
        <v>9</v>
      </c>
      <c r="H294" s="28" t="s">
        <v>201</v>
      </c>
      <c r="I294" s="28" t="s">
        <v>419</v>
      </c>
      <c r="J294" s="29"/>
      <c r="K294" s="30">
        <f>K295</f>
        <v>28.6</v>
      </c>
    </row>
    <row r="295" spans="1:11" x14ac:dyDescent="0.25">
      <c r="A295" s="65"/>
      <c r="B295" s="48" t="s">
        <v>208</v>
      </c>
      <c r="C295" s="29">
        <v>871</v>
      </c>
      <c r="D295" s="28" t="s">
        <v>23</v>
      </c>
      <c r="E295" s="28" t="s">
        <v>13</v>
      </c>
      <c r="F295" s="28" t="s">
        <v>102</v>
      </c>
      <c r="G295" s="29">
        <v>9</v>
      </c>
      <c r="H295" s="28" t="s">
        <v>201</v>
      </c>
      <c r="I295" s="28" t="s">
        <v>419</v>
      </c>
      <c r="J295" s="29">
        <v>110</v>
      </c>
      <c r="K295" s="30">
        <v>28.6</v>
      </c>
    </row>
    <row r="296" spans="1:11" x14ac:dyDescent="0.25">
      <c r="A296" s="65"/>
      <c r="B296" s="32" t="s">
        <v>82</v>
      </c>
      <c r="C296" s="20">
        <v>871</v>
      </c>
      <c r="D296" s="21" t="s">
        <v>23</v>
      </c>
      <c r="E296" s="21" t="s">
        <v>17</v>
      </c>
      <c r="F296" s="21"/>
      <c r="G296" s="54"/>
      <c r="H296" s="53"/>
      <c r="I296" s="53"/>
      <c r="J296" s="54"/>
      <c r="K296" s="33">
        <f>K297</f>
        <v>2480.1</v>
      </c>
    </row>
    <row r="297" spans="1:11" ht="30" x14ac:dyDescent="0.25">
      <c r="A297" s="65"/>
      <c r="B297" s="47" t="s">
        <v>148</v>
      </c>
      <c r="C297" s="41">
        <v>871</v>
      </c>
      <c r="D297" s="42" t="s">
        <v>23</v>
      </c>
      <c r="E297" s="42" t="s">
        <v>17</v>
      </c>
      <c r="F297" s="42" t="s">
        <v>135</v>
      </c>
      <c r="G297" s="29"/>
      <c r="H297" s="28"/>
      <c r="I297" s="42"/>
      <c r="J297" s="29"/>
      <c r="K297" s="31">
        <f>K298</f>
        <v>2480.1</v>
      </c>
    </row>
    <row r="298" spans="1:11" x14ac:dyDescent="0.25">
      <c r="A298" s="65"/>
      <c r="B298" s="60" t="s">
        <v>155</v>
      </c>
      <c r="C298" s="35">
        <v>871</v>
      </c>
      <c r="D298" s="36" t="s">
        <v>23</v>
      </c>
      <c r="E298" s="36" t="s">
        <v>17</v>
      </c>
      <c r="F298" s="36" t="s">
        <v>135</v>
      </c>
      <c r="G298" s="25">
        <v>3</v>
      </c>
      <c r="H298" s="24"/>
      <c r="I298" s="36"/>
      <c r="J298" s="25"/>
      <c r="K298" s="55">
        <f>K299+K301+K303+K305</f>
        <v>2480.1</v>
      </c>
    </row>
    <row r="299" spans="1:11" x14ac:dyDescent="0.25">
      <c r="A299" s="65"/>
      <c r="B299" s="47" t="s">
        <v>156</v>
      </c>
      <c r="C299" s="41">
        <v>871</v>
      </c>
      <c r="D299" s="42" t="s">
        <v>23</v>
      </c>
      <c r="E299" s="42" t="s">
        <v>17</v>
      </c>
      <c r="F299" s="42" t="s">
        <v>135</v>
      </c>
      <c r="G299" s="29">
        <v>3</v>
      </c>
      <c r="H299" s="28" t="s">
        <v>201</v>
      </c>
      <c r="I299" s="42" t="s">
        <v>289</v>
      </c>
      <c r="J299" s="29"/>
      <c r="K299" s="31">
        <f>K300</f>
        <v>500</v>
      </c>
    </row>
    <row r="300" spans="1:11" ht="30" x14ac:dyDescent="0.25">
      <c r="A300" s="65"/>
      <c r="B300" s="47" t="s">
        <v>218</v>
      </c>
      <c r="C300" s="41">
        <v>871</v>
      </c>
      <c r="D300" s="42" t="s">
        <v>23</v>
      </c>
      <c r="E300" s="42" t="s">
        <v>17</v>
      </c>
      <c r="F300" s="42" t="s">
        <v>135</v>
      </c>
      <c r="G300" s="29">
        <v>3</v>
      </c>
      <c r="H300" s="28" t="s">
        <v>201</v>
      </c>
      <c r="I300" s="42" t="s">
        <v>289</v>
      </c>
      <c r="J300" s="29">
        <v>240</v>
      </c>
      <c r="K300" s="31">
        <v>500</v>
      </c>
    </row>
    <row r="301" spans="1:11" x14ac:dyDescent="0.25">
      <c r="A301" s="65"/>
      <c r="B301" s="47" t="s">
        <v>157</v>
      </c>
      <c r="C301" s="41">
        <v>871</v>
      </c>
      <c r="D301" s="42" t="s">
        <v>23</v>
      </c>
      <c r="E301" s="42" t="s">
        <v>17</v>
      </c>
      <c r="F301" s="42" t="s">
        <v>135</v>
      </c>
      <c r="G301" s="29">
        <v>3</v>
      </c>
      <c r="H301" s="28" t="s">
        <v>201</v>
      </c>
      <c r="I301" s="42" t="s">
        <v>290</v>
      </c>
      <c r="J301" s="29"/>
      <c r="K301" s="31">
        <f>K302</f>
        <v>800</v>
      </c>
    </row>
    <row r="302" spans="1:11" ht="30" x14ac:dyDescent="0.25">
      <c r="A302" s="65"/>
      <c r="B302" s="47" t="s">
        <v>218</v>
      </c>
      <c r="C302" s="41">
        <v>871</v>
      </c>
      <c r="D302" s="42" t="s">
        <v>23</v>
      </c>
      <c r="E302" s="42" t="s">
        <v>17</v>
      </c>
      <c r="F302" s="42" t="s">
        <v>135</v>
      </c>
      <c r="G302" s="29">
        <v>3</v>
      </c>
      <c r="H302" s="28" t="s">
        <v>201</v>
      </c>
      <c r="I302" s="42" t="s">
        <v>290</v>
      </c>
      <c r="J302" s="29">
        <v>240</v>
      </c>
      <c r="K302" s="31">
        <v>800</v>
      </c>
    </row>
    <row r="303" spans="1:11" x14ac:dyDescent="0.25">
      <c r="A303" s="65"/>
      <c r="B303" s="47" t="s">
        <v>150</v>
      </c>
      <c r="C303" s="41">
        <v>871</v>
      </c>
      <c r="D303" s="42" t="s">
        <v>23</v>
      </c>
      <c r="E303" s="42" t="s">
        <v>17</v>
      </c>
      <c r="F303" s="42" t="s">
        <v>135</v>
      </c>
      <c r="G303" s="29">
        <v>3</v>
      </c>
      <c r="H303" s="28" t="s">
        <v>201</v>
      </c>
      <c r="I303" s="42" t="s">
        <v>285</v>
      </c>
      <c r="J303" s="29"/>
      <c r="K303" s="31">
        <f>K304</f>
        <v>992</v>
      </c>
    </row>
    <row r="304" spans="1:11" ht="30" x14ac:dyDescent="0.25">
      <c r="A304" s="65"/>
      <c r="B304" s="47" t="s">
        <v>218</v>
      </c>
      <c r="C304" s="41">
        <v>871</v>
      </c>
      <c r="D304" s="42" t="s">
        <v>23</v>
      </c>
      <c r="E304" s="42" t="s">
        <v>17</v>
      </c>
      <c r="F304" s="42" t="s">
        <v>135</v>
      </c>
      <c r="G304" s="29">
        <v>3</v>
      </c>
      <c r="H304" s="28" t="s">
        <v>201</v>
      </c>
      <c r="I304" s="42" t="s">
        <v>285</v>
      </c>
      <c r="J304" s="29">
        <v>240</v>
      </c>
      <c r="K304" s="31">
        <f>1082-90</f>
        <v>992</v>
      </c>
    </row>
    <row r="305" spans="1:11" x14ac:dyDescent="0.25">
      <c r="A305" s="65"/>
      <c r="B305" s="47" t="s">
        <v>144</v>
      </c>
      <c r="C305" s="41">
        <v>871</v>
      </c>
      <c r="D305" s="42" t="s">
        <v>23</v>
      </c>
      <c r="E305" s="42" t="s">
        <v>17</v>
      </c>
      <c r="F305" s="42" t="s">
        <v>135</v>
      </c>
      <c r="G305" s="29">
        <v>3</v>
      </c>
      <c r="H305" s="28" t="s">
        <v>201</v>
      </c>
      <c r="I305" s="42" t="s">
        <v>277</v>
      </c>
      <c r="J305" s="29"/>
      <c r="K305" s="31">
        <f>K306</f>
        <v>188.10000000000002</v>
      </c>
    </row>
    <row r="306" spans="1:11" ht="30" x14ac:dyDescent="0.25">
      <c r="A306" s="65"/>
      <c r="B306" s="47" t="s">
        <v>218</v>
      </c>
      <c r="C306" s="41">
        <v>871</v>
      </c>
      <c r="D306" s="42" t="s">
        <v>23</v>
      </c>
      <c r="E306" s="42" t="s">
        <v>17</v>
      </c>
      <c r="F306" s="42" t="s">
        <v>135</v>
      </c>
      <c r="G306" s="29">
        <v>3</v>
      </c>
      <c r="H306" s="28" t="s">
        <v>201</v>
      </c>
      <c r="I306" s="42" t="s">
        <v>277</v>
      </c>
      <c r="J306" s="29">
        <v>240</v>
      </c>
      <c r="K306" s="31">
        <f>988.1-642-158</f>
        <v>188.10000000000002</v>
      </c>
    </row>
    <row r="307" spans="1:11" x14ac:dyDescent="0.25">
      <c r="A307" s="65"/>
      <c r="B307" s="20" t="s">
        <v>92</v>
      </c>
      <c r="C307" s="21" t="s">
        <v>28</v>
      </c>
      <c r="D307" s="21">
        <v>10</v>
      </c>
      <c r="E307" s="53"/>
      <c r="F307" s="53"/>
      <c r="G307" s="54"/>
      <c r="H307" s="53"/>
      <c r="I307" s="53"/>
      <c r="J307" s="54"/>
      <c r="K307" s="33">
        <f>K308</f>
        <v>644.5</v>
      </c>
    </row>
    <row r="308" spans="1:11" x14ac:dyDescent="0.25">
      <c r="A308" s="65"/>
      <c r="B308" s="32" t="s">
        <v>93</v>
      </c>
      <c r="C308" s="20">
        <v>871</v>
      </c>
      <c r="D308" s="21" t="s">
        <v>86</v>
      </c>
      <c r="E308" s="21" t="s">
        <v>14</v>
      </c>
      <c r="F308" s="21"/>
      <c r="G308" s="21"/>
      <c r="H308" s="21"/>
      <c r="I308" s="21"/>
      <c r="J308" s="20"/>
      <c r="K308" s="33">
        <f>K309+K313+K317</f>
        <v>644.5</v>
      </c>
    </row>
    <row r="309" spans="1:11" s="75" customFormat="1" x14ac:dyDescent="0.25">
      <c r="A309" s="65"/>
      <c r="B309" s="48" t="s">
        <v>0</v>
      </c>
      <c r="C309" s="29">
        <v>871</v>
      </c>
      <c r="D309" s="42" t="s">
        <v>86</v>
      </c>
      <c r="E309" s="28" t="s">
        <v>14</v>
      </c>
      <c r="F309" s="42">
        <v>94</v>
      </c>
      <c r="G309" s="49">
        <v>0</v>
      </c>
      <c r="H309" s="50"/>
      <c r="I309" s="50" t="s">
        <v>111</v>
      </c>
      <c r="J309" s="41"/>
      <c r="K309" s="31">
        <f>K310</f>
        <v>20</v>
      </c>
    </row>
    <row r="310" spans="1:11" s="75" customFormat="1" x14ac:dyDescent="0.25">
      <c r="A310" s="65"/>
      <c r="B310" s="27" t="s">
        <v>1</v>
      </c>
      <c r="C310" s="29">
        <v>871</v>
      </c>
      <c r="D310" s="28" t="s">
        <v>86</v>
      </c>
      <c r="E310" s="28" t="s">
        <v>14</v>
      </c>
      <c r="F310" s="42">
        <v>94</v>
      </c>
      <c r="G310" s="41">
        <v>1</v>
      </c>
      <c r="H310" s="42"/>
      <c r="I310" s="50" t="s">
        <v>111</v>
      </c>
      <c r="J310" s="29" t="s">
        <v>9</v>
      </c>
      <c r="K310" s="31">
        <f>K311</f>
        <v>20</v>
      </c>
    </row>
    <row r="311" spans="1:11" s="75" customFormat="1" x14ac:dyDescent="0.25">
      <c r="A311" s="65"/>
      <c r="B311" s="27" t="str">
        <f>B310</f>
        <v>Резервные фонды местных администраций</v>
      </c>
      <c r="C311" s="29">
        <v>871</v>
      </c>
      <c r="D311" s="28" t="s">
        <v>86</v>
      </c>
      <c r="E311" s="28" t="s">
        <v>14</v>
      </c>
      <c r="F311" s="42">
        <v>94</v>
      </c>
      <c r="G311" s="41">
        <v>1</v>
      </c>
      <c r="H311" s="42" t="s">
        <v>201</v>
      </c>
      <c r="I311" s="42" t="s">
        <v>250</v>
      </c>
      <c r="J311" s="29"/>
      <c r="K311" s="31">
        <f>K312</f>
        <v>20</v>
      </c>
    </row>
    <row r="312" spans="1:11" s="75" customFormat="1" ht="30" x14ac:dyDescent="0.25">
      <c r="A312" s="65"/>
      <c r="B312" s="27" t="s">
        <v>364</v>
      </c>
      <c r="C312" s="29">
        <v>871</v>
      </c>
      <c r="D312" s="28" t="s">
        <v>86</v>
      </c>
      <c r="E312" s="28" t="s">
        <v>14</v>
      </c>
      <c r="F312" s="42">
        <v>94</v>
      </c>
      <c r="G312" s="41">
        <v>1</v>
      </c>
      <c r="H312" s="42" t="s">
        <v>201</v>
      </c>
      <c r="I312" s="42" t="s">
        <v>250</v>
      </c>
      <c r="J312" s="28" t="s">
        <v>391</v>
      </c>
      <c r="K312" s="31">
        <v>20</v>
      </c>
    </row>
    <row r="313" spans="1:11" x14ac:dyDescent="0.25">
      <c r="A313" s="65"/>
      <c r="B313" s="47" t="s">
        <v>159</v>
      </c>
      <c r="C313" s="29">
        <v>871</v>
      </c>
      <c r="D313" s="28" t="s">
        <v>86</v>
      </c>
      <c r="E313" s="28" t="s">
        <v>14</v>
      </c>
      <c r="F313" s="28" t="s">
        <v>158</v>
      </c>
      <c r="G313" s="29"/>
      <c r="H313" s="28"/>
      <c r="I313" s="42"/>
      <c r="J313" s="29"/>
      <c r="K313" s="31">
        <f>K314</f>
        <v>494.5</v>
      </c>
    </row>
    <row r="314" spans="1:11" x14ac:dyDescent="0.25">
      <c r="A314" s="65"/>
      <c r="B314" s="47" t="s">
        <v>160</v>
      </c>
      <c r="C314" s="29">
        <v>871</v>
      </c>
      <c r="D314" s="28" t="s">
        <v>86</v>
      </c>
      <c r="E314" s="28" t="s">
        <v>14</v>
      </c>
      <c r="F314" s="28" t="s">
        <v>158</v>
      </c>
      <c r="G314" s="29">
        <v>3</v>
      </c>
      <c r="H314" s="28"/>
      <c r="I314" s="42"/>
      <c r="J314" s="29"/>
      <c r="K314" s="31">
        <f>K315</f>
        <v>494.5</v>
      </c>
    </row>
    <row r="315" spans="1:11" ht="30" x14ac:dyDescent="0.25">
      <c r="A315" s="65"/>
      <c r="B315" s="47" t="s">
        <v>161</v>
      </c>
      <c r="C315" s="29">
        <v>871</v>
      </c>
      <c r="D315" s="28" t="s">
        <v>86</v>
      </c>
      <c r="E315" s="28" t="s">
        <v>14</v>
      </c>
      <c r="F315" s="28" t="s">
        <v>158</v>
      </c>
      <c r="G315" s="29">
        <v>3</v>
      </c>
      <c r="H315" s="28" t="s">
        <v>201</v>
      </c>
      <c r="I315" s="42" t="s">
        <v>291</v>
      </c>
      <c r="J315" s="29"/>
      <c r="K315" s="31">
        <f>K316</f>
        <v>494.5</v>
      </c>
    </row>
    <row r="316" spans="1:11" ht="30" x14ac:dyDescent="0.25">
      <c r="A316" s="65"/>
      <c r="B316" s="47" t="s">
        <v>218</v>
      </c>
      <c r="C316" s="29">
        <v>871</v>
      </c>
      <c r="D316" s="28" t="s">
        <v>86</v>
      </c>
      <c r="E316" s="28" t="s">
        <v>14</v>
      </c>
      <c r="F316" s="28" t="s">
        <v>158</v>
      </c>
      <c r="G316" s="29">
        <v>3</v>
      </c>
      <c r="H316" s="28" t="s">
        <v>201</v>
      </c>
      <c r="I316" s="42" t="s">
        <v>291</v>
      </c>
      <c r="J316" s="29">
        <v>240</v>
      </c>
      <c r="K316" s="31">
        <v>494.5</v>
      </c>
    </row>
    <row r="317" spans="1:11" x14ac:dyDescent="0.25">
      <c r="A317" s="65"/>
      <c r="B317" s="47" t="s">
        <v>118</v>
      </c>
      <c r="C317" s="29">
        <v>871</v>
      </c>
      <c r="D317" s="28" t="s">
        <v>86</v>
      </c>
      <c r="E317" s="28" t="s">
        <v>14</v>
      </c>
      <c r="F317" s="28" t="s">
        <v>102</v>
      </c>
      <c r="G317" s="29"/>
      <c r="H317" s="28"/>
      <c r="I317" s="42"/>
      <c r="J317" s="29"/>
      <c r="K317" s="31">
        <f>K318</f>
        <v>130</v>
      </c>
    </row>
    <row r="318" spans="1:11" x14ac:dyDescent="0.25">
      <c r="A318" s="65"/>
      <c r="B318" s="47" t="s">
        <v>119</v>
      </c>
      <c r="C318" s="29">
        <v>871</v>
      </c>
      <c r="D318" s="28" t="s">
        <v>86</v>
      </c>
      <c r="E318" s="28" t="s">
        <v>14</v>
      </c>
      <c r="F318" s="28" t="s">
        <v>102</v>
      </c>
      <c r="G318" s="29">
        <v>9</v>
      </c>
      <c r="H318" s="28"/>
      <c r="I318" s="42"/>
      <c r="J318" s="29"/>
      <c r="K318" s="31">
        <f>K319</f>
        <v>130</v>
      </c>
    </row>
    <row r="319" spans="1:11" x14ac:dyDescent="0.25">
      <c r="A319" s="65"/>
      <c r="B319" s="47" t="s">
        <v>172</v>
      </c>
      <c r="C319" s="29">
        <v>871</v>
      </c>
      <c r="D319" s="28" t="s">
        <v>86</v>
      </c>
      <c r="E319" s="28" t="s">
        <v>14</v>
      </c>
      <c r="F319" s="28" t="s">
        <v>102</v>
      </c>
      <c r="G319" s="29">
        <v>9</v>
      </c>
      <c r="H319" s="28" t="s">
        <v>201</v>
      </c>
      <c r="I319" s="42" t="s">
        <v>286</v>
      </c>
      <c r="J319" s="29"/>
      <c r="K319" s="30">
        <f>K320</f>
        <v>130</v>
      </c>
    </row>
    <row r="320" spans="1:11" x14ac:dyDescent="0.25">
      <c r="A320" s="65"/>
      <c r="B320" s="47" t="s">
        <v>214</v>
      </c>
      <c r="C320" s="29">
        <v>871</v>
      </c>
      <c r="D320" s="28" t="s">
        <v>86</v>
      </c>
      <c r="E320" s="28" t="s">
        <v>14</v>
      </c>
      <c r="F320" s="28" t="s">
        <v>102</v>
      </c>
      <c r="G320" s="29">
        <v>9</v>
      </c>
      <c r="H320" s="28" t="s">
        <v>201</v>
      </c>
      <c r="I320" s="42" t="s">
        <v>286</v>
      </c>
      <c r="J320" s="29">
        <v>310</v>
      </c>
      <c r="K320" s="30">
        <f>50+30+50</f>
        <v>130</v>
      </c>
    </row>
    <row r="321" spans="1:11" x14ac:dyDescent="0.25">
      <c r="A321" s="65"/>
      <c r="B321" s="20" t="s">
        <v>94</v>
      </c>
      <c r="C321" s="20">
        <v>871</v>
      </c>
      <c r="D321" s="21">
        <v>11</v>
      </c>
      <c r="E321" s="21"/>
      <c r="F321" s="21"/>
      <c r="G321" s="20"/>
      <c r="H321" s="21"/>
      <c r="I321" s="21"/>
      <c r="J321" s="20"/>
      <c r="K321" s="33">
        <f>K322</f>
        <v>3064</v>
      </c>
    </row>
    <row r="322" spans="1:11" x14ac:dyDescent="0.25">
      <c r="A322" s="65"/>
      <c r="B322" s="32" t="s">
        <v>83</v>
      </c>
      <c r="C322" s="20">
        <v>871</v>
      </c>
      <c r="D322" s="21">
        <v>11</v>
      </c>
      <c r="E322" s="21" t="s">
        <v>18</v>
      </c>
      <c r="F322" s="21"/>
      <c r="G322" s="20"/>
      <c r="H322" s="21"/>
      <c r="I322" s="21"/>
      <c r="J322" s="20"/>
      <c r="K322" s="33">
        <f>K323</f>
        <v>3064</v>
      </c>
    </row>
    <row r="323" spans="1:11" ht="30" x14ac:dyDescent="0.25">
      <c r="A323" s="65"/>
      <c r="B323" s="47" t="s">
        <v>148</v>
      </c>
      <c r="C323" s="41">
        <v>871</v>
      </c>
      <c r="D323" s="42" t="s">
        <v>87</v>
      </c>
      <c r="E323" s="42" t="s">
        <v>18</v>
      </c>
      <c r="F323" s="42" t="s">
        <v>135</v>
      </c>
      <c r="G323" s="29"/>
      <c r="H323" s="28"/>
      <c r="I323" s="42"/>
      <c r="J323" s="29"/>
      <c r="K323" s="31">
        <f>K324</f>
        <v>3064</v>
      </c>
    </row>
    <row r="324" spans="1:11" ht="43.5" x14ac:dyDescent="0.25">
      <c r="A324" s="65"/>
      <c r="B324" s="60" t="s">
        <v>162</v>
      </c>
      <c r="C324" s="35">
        <v>871</v>
      </c>
      <c r="D324" s="36" t="s">
        <v>87</v>
      </c>
      <c r="E324" s="36" t="s">
        <v>18</v>
      </c>
      <c r="F324" s="36" t="s">
        <v>135</v>
      </c>
      <c r="G324" s="25">
        <v>4</v>
      </c>
      <c r="H324" s="24"/>
      <c r="I324" s="36"/>
      <c r="J324" s="25"/>
      <c r="K324" s="55">
        <f>K325+K327+K329</f>
        <v>3064</v>
      </c>
    </row>
    <row r="325" spans="1:11" x14ac:dyDescent="0.25">
      <c r="A325" s="65"/>
      <c r="B325" s="47" t="s">
        <v>163</v>
      </c>
      <c r="C325" s="41">
        <v>871</v>
      </c>
      <c r="D325" s="42" t="s">
        <v>87</v>
      </c>
      <c r="E325" s="42" t="s">
        <v>18</v>
      </c>
      <c r="F325" s="42" t="s">
        <v>135</v>
      </c>
      <c r="G325" s="29">
        <v>4</v>
      </c>
      <c r="H325" s="28" t="s">
        <v>201</v>
      </c>
      <c r="I325" s="42" t="s">
        <v>292</v>
      </c>
      <c r="J325" s="29"/>
      <c r="K325" s="31">
        <f>K326</f>
        <v>274</v>
      </c>
    </row>
    <row r="326" spans="1:11" ht="30" x14ac:dyDescent="0.25">
      <c r="A326" s="65"/>
      <c r="B326" s="47" t="s">
        <v>218</v>
      </c>
      <c r="C326" s="41">
        <v>871</v>
      </c>
      <c r="D326" s="42" t="s">
        <v>87</v>
      </c>
      <c r="E326" s="42" t="s">
        <v>18</v>
      </c>
      <c r="F326" s="42" t="s">
        <v>135</v>
      </c>
      <c r="G326" s="29">
        <v>4</v>
      </c>
      <c r="H326" s="28" t="s">
        <v>201</v>
      </c>
      <c r="I326" s="42" t="s">
        <v>292</v>
      </c>
      <c r="J326" s="29">
        <v>240</v>
      </c>
      <c r="K326" s="31">
        <v>274</v>
      </c>
    </row>
    <row r="327" spans="1:11" x14ac:dyDescent="0.25">
      <c r="A327" s="82"/>
      <c r="B327" s="47" t="s">
        <v>144</v>
      </c>
      <c r="C327" s="41">
        <v>871</v>
      </c>
      <c r="D327" s="42" t="s">
        <v>87</v>
      </c>
      <c r="E327" s="42" t="s">
        <v>18</v>
      </c>
      <c r="F327" s="42" t="s">
        <v>135</v>
      </c>
      <c r="G327" s="29">
        <v>4</v>
      </c>
      <c r="H327" s="28" t="s">
        <v>201</v>
      </c>
      <c r="I327" s="42" t="s">
        <v>277</v>
      </c>
      <c r="J327" s="29"/>
      <c r="K327" s="31">
        <f>K328</f>
        <v>1290</v>
      </c>
    </row>
    <row r="328" spans="1:11" ht="30" x14ac:dyDescent="0.25">
      <c r="A328" s="74"/>
      <c r="B328" s="47" t="s">
        <v>218</v>
      </c>
      <c r="C328" s="41">
        <v>871</v>
      </c>
      <c r="D328" s="42" t="s">
        <v>87</v>
      </c>
      <c r="E328" s="42" t="s">
        <v>18</v>
      </c>
      <c r="F328" s="42" t="s">
        <v>135</v>
      </c>
      <c r="G328" s="29">
        <v>4</v>
      </c>
      <c r="H328" s="28" t="s">
        <v>201</v>
      </c>
      <c r="I328" s="42" t="s">
        <v>277</v>
      </c>
      <c r="J328" s="29">
        <v>240</v>
      </c>
      <c r="K328" s="31">
        <f>1320-30</f>
        <v>1290</v>
      </c>
    </row>
    <row r="329" spans="1:11" ht="18" customHeight="1" x14ac:dyDescent="0.25">
      <c r="A329" s="74"/>
      <c r="B329" s="47" t="s">
        <v>164</v>
      </c>
      <c r="C329" s="41">
        <v>871</v>
      </c>
      <c r="D329" s="42" t="s">
        <v>87</v>
      </c>
      <c r="E329" s="42" t="s">
        <v>18</v>
      </c>
      <c r="F329" s="42" t="s">
        <v>135</v>
      </c>
      <c r="G329" s="29">
        <v>4</v>
      </c>
      <c r="H329" s="28" t="s">
        <v>201</v>
      </c>
      <c r="I329" s="42" t="s">
        <v>293</v>
      </c>
      <c r="J329" s="29"/>
      <c r="K329" s="31">
        <f>K330</f>
        <v>1500</v>
      </c>
    </row>
    <row r="330" spans="1:11" ht="30.75" customHeight="1" x14ac:dyDescent="0.25">
      <c r="A330" s="65"/>
      <c r="B330" s="47" t="s">
        <v>218</v>
      </c>
      <c r="C330" s="41">
        <v>871</v>
      </c>
      <c r="D330" s="42" t="s">
        <v>87</v>
      </c>
      <c r="E330" s="42" t="s">
        <v>18</v>
      </c>
      <c r="F330" s="42" t="s">
        <v>135</v>
      </c>
      <c r="G330" s="29">
        <v>4</v>
      </c>
      <c r="H330" s="28" t="s">
        <v>201</v>
      </c>
      <c r="I330" s="42" t="s">
        <v>293</v>
      </c>
      <c r="J330" s="29">
        <v>240</v>
      </c>
      <c r="K330" s="31">
        <v>1500</v>
      </c>
    </row>
    <row r="331" spans="1:11" x14ac:dyDescent="0.25">
      <c r="A331" s="65"/>
      <c r="B331" s="20" t="s">
        <v>369</v>
      </c>
      <c r="C331" s="20">
        <v>871</v>
      </c>
      <c r="D331" s="21" t="s">
        <v>100</v>
      </c>
      <c r="E331" s="21"/>
      <c r="F331" s="21"/>
      <c r="G331" s="20"/>
      <c r="H331" s="21"/>
      <c r="I331" s="21"/>
      <c r="J331" s="20"/>
      <c r="K331" s="33">
        <f>K332</f>
        <v>300</v>
      </c>
    </row>
    <row r="332" spans="1:11" x14ac:dyDescent="0.25">
      <c r="A332" s="65"/>
      <c r="B332" s="32" t="s">
        <v>370</v>
      </c>
      <c r="C332" s="20">
        <v>871</v>
      </c>
      <c r="D332" s="21" t="s">
        <v>100</v>
      </c>
      <c r="E332" s="21" t="s">
        <v>15</v>
      </c>
      <c r="F332" s="21"/>
      <c r="G332" s="20"/>
      <c r="H332" s="21"/>
      <c r="I332" s="21"/>
      <c r="J332" s="20"/>
      <c r="K332" s="33">
        <f>K333</f>
        <v>300</v>
      </c>
    </row>
    <row r="333" spans="1:11" ht="30" x14ac:dyDescent="0.25">
      <c r="A333" s="65"/>
      <c r="B333" s="47" t="s">
        <v>393</v>
      </c>
      <c r="C333" s="41">
        <v>871</v>
      </c>
      <c r="D333" s="42" t="s">
        <v>100</v>
      </c>
      <c r="E333" s="42" t="s">
        <v>15</v>
      </c>
      <c r="F333" s="42" t="s">
        <v>87</v>
      </c>
      <c r="G333" s="29"/>
      <c r="H333" s="28"/>
      <c r="I333" s="42"/>
      <c r="J333" s="29"/>
      <c r="K333" s="31">
        <f>K334</f>
        <v>300</v>
      </c>
    </row>
    <row r="334" spans="1:11" x14ac:dyDescent="0.25">
      <c r="A334" s="65"/>
      <c r="B334" s="44" t="s">
        <v>366</v>
      </c>
      <c r="C334" s="29">
        <v>871</v>
      </c>
      <c r="D334" s="28" t="s">
        <v>100</v>
      </c>
      <c r="E334" s="28" t="s">
        <v>15</v>
      </c>
      <c r="F334" s="28" t="s">
        <v>87</v>
      </c>
      <c r="G334" s="28" t="s">
        <v>229</v>
      </c>
      <c r="H334" s="28" t="s">
        <v>13</v>
      </c>
      <c r="I334" s="28"/>
      <c r="J334" s="28"/>
      <c r="K334" s="31">
        <f>K335</f>
        <v>300</v>
      </c>
    </row>
    <row r="335" spans="1:11" x14ac:dyDescent="0.25">
      <c r="A335" s="65"/>
      <c r="B335" s="44" t="s">
        <v>366</v>
      </c>
      <c r="C335" s="29">
        <v>871</v>
      </c>
      <c r="D335" s="28" t="s">
        <v>100</v>
      </c>
      <c r="E335" s="28" t="s">
        <v>15</v>
      </c>
      <c r="F335" s="28" t="s">
        <v>87</v>
      </c>
      <c r="G335" s="28" t="s">
        <v>229</v>
      </c>
      <c r="H335" s="28" t="s">
        <v>13</v>
      </c>
      <c r="I335" s="28" t="s">
        <v>367</v>
      </c>
      <c r="J335" s="28"/>
      <c r="K335" s="31">
        <f>K336</f>
        <v>300</v>
      </c>
    </row>
    <row r="336" spans="1:11" ht="30" x14ac:dyDescent="0.25">
      <c r="A336" s="65"/>
      <c r="B336" s="44" t="s">
        <v>218</v>
      </c>
      <c r="C336" s="29">
        <v>871</v>
      </c>
      <c r="D336" s="28" t="s">
        <v>100</v>
      </c>
      <c r="E336" s="28" t="s">
        <v>15</v>
      </c>
      <c r="F336" s="28" t="s">
        <v>87</v>
      </c>
      <c r="G336" s="28" t="s">
        <v>229</v>
      </c>
      <c r="H336" s="28" t="s">
        <v>13</v>
      </c>
      <c r="I336" s="28" t="s">
        <v>367</v>
      </c>
      <c r="J336" s="28" t="s">
        <v>225</v>
      </c>
      <c r="K336" s="31">
        <v>300</v>
      </c>
    </row>
    <row r="337" spans="1:11" x14ac:dyDescent="0.25">
      <c r="A337" s="88" t="s">
        <v>198</v>
      </c>
      <c r="B337" s="59" t="s">
        <v>81</v>
      </c>
      <c r="C337" s="20">
        <v>872</v>
      </c>
      <c r="D337" s="53"/>
      <c r="E337" s="53"/>
      <c r="F337" s="53"/>
      <c r="G337" s="54"/>
      <c r="H337" s="53"/>
      <c r="I337" s="53"/>
      <c r="J337" s="54"/>
      <c r="K337" s="22">
        <f>K338</f>
        <v>2595.9</v>
      </c>
    </row>
    <row r="338" spans="1:11" ht="20.25" customHeight="1" x14ac:dyDescent="0.25">
      <c r="A338" s="65"/>
      <c r="B338" s="32" t="s">
        <v>12</v>
      </c>
      <c r="C338" s="21" t="s">
        <v>101</v>
      </c>
      <c r="D338" s="21" t="s">
        <v>13</v>
      </c>
      <c r="E338" s="20" t="s">
        <v>10</v>
      </c>
      <c r="F338" s="21" t="s">
        <v>11</v>
      </c>
      <c r="G338" s="20"/>
      <c r="H338" s="21"/>
      <c r="I338" s="21"/>
      <c r="J338" s="20" t="s">
        <v>9</v>
      </c>
      <c r="K338" s="22">
        <f>K339+K347</f>
        <v>2595.9</v>
      </c>
    </row>
    <row r="339" spans="1:11" ht="51" customHeight="1" x14ac:dyDescent="0.25">
      <c r="A339" s="65"/>
      <c r="B339" s="89" t="s">
        <v>71</v>
      </c>
      <c r="C339" s="24" t="s">
        <v>101</v>
      </c>
      <c r="D339" s="24" t="s">
        <v>13</v>
      </c>
      <c r="E339" s="24" t="s">
        <v>14</v>
      </c>
      <c r="F339" s="24" t="s">
        <v>11</v>
      </c>
      <c r="G339" s="25"/>
      <c r="H339" s="24"/>
      <c r="I339" s="24"/>
      <c r="J339" s="25" t="s">
        <v>9</v>
      </c>
      <c r="K339" s="26">
        <f>K340</f>
        <v>1695.9</v>
      </c>
    </row>
    <row r="340" spans="1:11" ht="15.75" customHeight="1" x14ac:dyDescent="0.25">
      <c r="A340" s="65"/>
      <c r="B340" s="27" t="s">
        <v>103</v>
      </c>
      <c r="C340" s="28" t="s">
        <v>101</v>
      </c>
      <c r="D340" s="28" t="s">
        <v>13</v>
      </c>
      <c r="E340" s="28" t="s">
        <v>14</v>
      </c>
      <c r="F340" s="28">
        <v>91</v>
      </c>
      <c r="G340" s="29">
        <v>0</v>
      </c>
      <c r="H340" s="28"/>
      <c r="I340" s="28"/>
      <c r="J340" s="29" t="s">
        <v>9</v>
      </c>
      <c r="K340" s="30">
        <f>K341</f>
        <v>1695.9</v>
      </c>
    </row>
    <row r="341" spans="1:11" ht="19.5" customHeight="1" x14ac:dyDescent="0.25">
      <c r="A341" s="65"/>
      <c r="B341" s="27" t="s">
        <v>104</v>
      </c>
      <c r="C341" s="28" t="s">
        <v>101</v>
      </c>
      <c r="D341" s="28" t="s">
        <v>13</v>
      </c>
      <c r="E341" s="28" t="s">
        <v>14</v>
      </c>
      <c r="F341" s="28">
        <v>91</v>
      </c>
      <c r="G341" s="29">
        <v>1</v>
      </c>
      <c r="H341" s="28"/>
      <c r="I341" s="28"/>
      <c r="J341" s="29"/>
      <c r="K341" s="30">
        <f>K342+K344</f>
        <v>1695.9</v>
      </c>
    </row>
    <row r="342" spans="1:11" ht="45" x14ac:dyDescent="0.25">
      <c r="A342" s="65"/>
      <c r="B342" s="27" t="s">
        <v>106</v>
      </c>
      <c r="C342" s="28" t="s">
        <v>101</v>
      </c>
      <c r="D342" s="28" t="s">
        <v>13</v>
      </c>
      <c r="E342" s="28" t="s">
        <v>14</v>
      </c>
      <c r="F342" s="28">
        <v>91</v>
      </c>
      <c r="G342" s="29">
        <v>1</v>
      </c>
      <c r="H342" s="28" t="s">
        <v>201</v>
      </c>
      <c r="I342" s="28" t="s">
        <v>217</v>
      </c>
      <c r="J342" s="29"/>
      <c r="K342" s="30">
        <f>K343</f>
        <v>1359.9</v>
      </c>
    </row>
    <row r="343" spans="1:11" x14ac:dyDescent="0.25">
      <c r="A343" s="65"/>
      <c r="B343" s="27" t="s">
        <v>209</v>
      </c>
      <c r="C343" s="28" t="s">
        <v>101</v>
      </c>
      <c r="D343" s="28" t="s">
        <v>13</v>
      </c>
      <c r="E343" s="28" t="s">
        <v>14</v>
      </c>
      <c r="F343" s="28">
        <v>91</v>
      </c>
      <c r="G343" s="29">
        <v>1</v>
      </c>
      <c r="H343" s="28" t="s">
        <v>201</v>
      </c>
      <c r="I343" s="28" t="s">
        <v>217</v>
      </c>
      <c r="J343" s="29">
        <v>120</v>
      </c>
      <c r="K343" s="31">
        <v>1359.9</v>
      </c>
    </row>
    <row r="344" spans="1:11" ht="45" x14ac:dyDescent="0.25">
      <c r="A344" s="65"/>
      <c r="B344" s="27" t="s">
        <v>107</v>
      </c>
      <c r="C344" s="28" t="s">
        <v>101</v>
      </c>
      <c r="D344" s="28" t="s">
        <v>13</v>
      </c>
      <c r="E344" s="28" t="s">
        <v>14</v>
      </c>
      <c r="F344" s="28">
        <v>91</v>
      </c>
      <c r="G344" s="29">
        <v>1</v>
      </c>
      <c r="H344" s="28" t="s">
        <v>201</v>
      </c>
      <c r="I344" s="28" t="s">
        <v>216</v>
      </c>
      <c r="J344" s="29"/>
      <c r="K344" s="31">
        <f>K345+K346</f>
        <v>336</v>
      </c>
    </row>
    <row r="345" spans="1:11" ht="30" x14ac:dyDescent="0.25">
      <c r="A345" s="65"/>
      <c r="B345" s="47" t="s">
        <v>218</v>
      </c>
      <c r="C345" s="28" t="s">
        <v>101</v>
      </c>
      <c r="D345" s="28" t="s">
        <v>13</v>
      </c>
      <c r="E345" s="28" t="s">
        <v>14</v>
      </c>
      <c r="F345" s="28">
        <v>91</v>
      </c>
      <c r="G345" s="29">
        <v>1</v>
      </c>
      <c r="H345" s="28" t="s">
        <v>201</v>
      </c>
      <c r="I345" s="28" t="s">
        <v>216</v>
      </c>
      <c r="J345" s="29">
        <v>240</v>
      </c>
      <c r="K345" s="31">
        <v>326</v>
      </c>
    </row>
    <row r="346" spans="1:11" x14ac:dyDescent="0.25">
      <c r="A346" s="65"/>
      <c r="B346" s="47" t="s">
        <v>210</v>
      </c>
      <c r="C346" s="28" t="s">
        <v>101</v>
      </c>
      <c r="D346" s="28" t="s">
        <v>13</v>
      </c>
      <c r="E346" s="28" t="s">
        <v>14</v>
      </c>
      <c r="F346" s="28">
        <v>91</v>
      </c>
      <c r="G346" s="29">
        <v>1</v>
      </c>
      <c r="H346" s="28" t="s">
        <v>201</v>
      </c>
      <c r="I346" s="28" t="s">
        <v>216</v>
      </c>
      <c r="J346" s="29">
        <v>850</v>
      </c>
      <c r="K346" s="31">
        <v>10</v>
      </c>
    </row>
    <row r="347" spans="1:11" x14ac:dyDescent="0.25">
      <c r="A347" s="65"/>
      <c r="B347" s="32" t="s">
        <v>25</v>
      </c>
      <c r="C347" s="20">
        <v>872</v>
      </c>
      <c r="D347" s="21" t="s">
        <v>13</v>
      </c>
      <c r="E347" s="20">
        <v>13</v>
      </c>
      <c r="F347" s="53"/>
      <c r="G347" s="54"/>
      <c r="H347" s="53"/>
      <c r="I347" s="53"/>
      <c r="J347" s="54"/>
      <c r="K347" s="33">
        <f>K348</f>
        <v>900</v>
      </c>
    </row>
    <row r="348" spans="1:11" x14ac:dyDescent="0.25">
      <c r="A348" s="90"/>
      <c r="B348" s="131" t="s">
        <v>103</v>
      </c>
      <c r="C348" s="54">
        <v>872</v>
      </c>
      <c r="D348" s="53" t="s">
        <v>13</v>
      </c>
      <c r="E348" s="54">
        <v>13</v>
      </c>
      <c r="F348" s="53" t="s">
        <v>183</v>
      </c>
      <c r="G348" s="91"/>
      <c r="H348" s="92"/>
      <c r="I348" s="92"/>
      <c r="J348" s="54"/>
      <c r="K348" s="86">
        <f>K349</f>
        <v>900</v>
      </c>
    </row>
    <row r="349" spans="1:11" ht="18.75" customHeight="1" x14ac:dyDescent="0.25">
      <c r="A349" s="90"/>
      <c r="B349" s="27" t="s">
        <v>104</v>
      </c>
      <c r="C349" s="41">
        <v>872</v>
      </c>
      <c r="D349" s="42" t="s">
        <v>13</v>
      </c>
      <c r="E349" s="41">
        <v>13</v>
      </c>
      <c r="F349" s="41">
        <v>91</v>
      </c>
      <c r="G349" s="41">
        <v>1</v>
      </c>
      <c r="H349" s="42"/>
      <c r="I349" s="42"/>
      <c r="J349" s="41"/>
      <c r="K349" s="43">
        <f>K350+K352</f>
        <v>900</v>
      </c>
    </row>
    <row r="350" spans="1:11" ht="33" customHeight="1" x14ac:dyDescent="0.25">
      <c r="A350" s="90"/>
      <c r="B350" s="27" t="s">
        <v>242</v>
      </c>
      <c r="C350" s="41">
        <v>872</v>
      </c>
      <c r="D350" s="42" t="s">
        <v>13</v>
      </c>
      <c r="E350" s="41">
        <v>13</v>
      </c>
      <c r="F350" s="41">
        <v>91</v>
      </c>
      <c r="G350" s="41">
        <v>1</v>
      </c>
      <c r="H350" s="42" t="s">
        <v>201</v>
      </c>
      <c r="I350" s="42" t="s">
        <v>294</v>
      </c>
      <c r="J350" s="41"/>
      <c r="K350" s="43">
        <f>K351</f>
        <v>500</v>
      </c>
    </row>
    <row r="351" spans="1:11" ht="30.75" customHeight="1" x14ac:dyDescent="0.25">
      <c r="A351" s="90"/>
      <c r="B351" s="27" t="s">
        <v>218</v>
      </c>
      <c r="C351" s="41">
        <v>872</v>
      </c>
      <c r="D351" s="42" t="s">
        <v>13</v>
      </c>
      <c r="E351" s="41">
        <v>13</v>
      </c>
      <c r="F351" s="41">
        <v>91</v>
      </c>
      <c r="G351" s="41">
        <v>1</v>
      </c>
      <c r="H351" s="42" t="s">
        <v>201</v>
      </c>
      <c r="I351" s="42" t="s">
        <v>294</v>
      </c>
      <c r="J351" s="41">
        <v>240</v>
      </c>
      <c r="K351" s="43">
        <v>500</v>
      </c>
    </row>
    <row r="352" spans="1:11" x14ac:dyDescent="0.25">
      <c r="A352" s="90"/>
      <c r="B352" s="47" t="s">
        <v>184</v>
      </c>
      <c r="C352" s="29">
        <v>872</v>
      </c>
      <c r="D352" s="28" t="s">
        <v>13</v>
      </c>
      <c r="E352" s="29">
        <v>13</v>
      </c>
      <c r="F352" s="28" t="s">
        <v>183</v>
      </c>
      <c r="G352" s="29">
        <v>1</v>
      </c>
      <c r="H352" s="28" t="s">
        <v>201</v>
      </c>
      <c r="I352" s="28" t="s">
        <v>295</v>
      </c>
      <c r="J352" s="29"/>
      <c r="K352" s="31">
        <f>K353</f>
        <v>400</v>
      </c>
    </row>
    <row r="353" spans="1:12" ht="30.75" thickBot="1" x14ac:dyDescent="0.3">
      <c r="A353" s="90"/>
      <c r="B353" s="44" t="s">
        <v>218</v>
      </c>
      <c r="C353" s="29">
        <v>872</v>
      </c>
      <c r="D353" s="28" t="s">
        <v>13</v>
      </c>
      <c r="E353" s="29">
        <v>13</v>
      </c>
      <c r="F353" s="28" t="s">
        <v>183</v>
      </c>
      <c r="G353" s="29">
        <v>1</v>
      </c>
      <c r="H353" s="28" t="s">
        <v>201</v>
      </c>
      <c r="I353" s="28" t="s">
        <v>295</v>
      </c>
      <c r="J353" s="29">
        <v>240</v>
      </c>
      <c r="K353" s="31">
        <v>400</v>
      </c>
    </row>
    <row r="354" spans="1:12" ht="15.75" thickBot="1" x14ac:dyDescent="0.3">
      <c r="A354" s="66"/>
      <c r="B354" s="67"/>
      <c r="C354" s="68"/>
      <c r="D354" s="69"/>
      <c r="E354" s="68"/>
      <c r="F354" s="69"/>
      <c r="G354" s="68"/>
      <c r="H354" s="69"/>
      <c r="I354" s="219" t="s">
        <v>30</v>
      </c>
      <c r="J354" s="220"/>
      <c r="K354" s="70">
        <f>K337+K17</f>
        <v>135530.1</v>
      </c>
    </row>
    <row r="355" spans="1:12" x14ac:dyDescent="0.25">
      <c r="B355" s="93"/>
      <c r="F355" s="78" t="s">
        <v>44</v>
      </c>
      <c r="J355" s="94" t="s">
        <v>63</v>
      </c>
      <c r="K355" s="95">
        <f>K338+K18</f>
        <v>15419.9</v>
      </c>
    </row>
    <row r="356" spans="1:12" x14ac:dyDescent="0.25">
      <c r="B356" s="93"/>
      <c r="J356" s="96" t="s">
        <v>64</v>
      </c>
      <c r="K356" s="97">
        <f>K112</f>
        <v>368.4</v>
      </c>
    </row>
    <row r="357" spans="1:12" x14ac:dyDescent="0.25">
      <c r="B357" s="93"/>
      <c r="J357" s="96" t="s">
        <v>75</v>
      </c>
      <c r="K357" s="97">
        <f>K118</f>
        <v>970.5</v>
      </c>
    </row>
    <row r="358" spans="1:12" x14ac:dyDescent="0.25">
      <c r="B358" s="93"/>
      <c r="J358" s="96" t="s">
        <v>80</v>
      </c>
      <c r="K358" s="97">
        <f>K140</f>
        <v>30675.300000000003</v>
      </c>
    </row>
    <row r="359" spans="1:12" x14ac:dyDescent="0.25">
      <c r="B359" s="93"/>
      <c r="J359" s="96" t="s">
        <v>65</v>
      </c>
      <c r="K359" s="97">
        <f>K160</f>
        <v>77880.5</v>
      </c>
    </row>
    <row r="360" spans="1:12" x14ac:dyDescent="0.25">
      <c r="B360" s="93"/>
      <c r="J360" s="96" t="s">
        <v>67</v>
      </c>
      <c r="K360" s="97">
        <f>K255</f>
        <v>458</v>
      </c>
    </row>
    <row r="361" spans="1:12" x14ac:dyDescent="0.25">
      <c r="B361" s="93"/>
      <c r="J361" s="96" t="s">
        <v>66</v>
      </c>
      <c r="K361" s="132">
        <f>K270</f>
        <v>5749</v>
      </c>
    </row>
    <row r="362" spans="1:12" x14ac:dyDescent="0.25">
      <c r="B362" s="93"/>
      <c r="J362" s="96">
        <v>10</v>
      </c>
      <c r="K362" s="132">
        <f>K307</f>
        <v>644.5</v>
      </c>
    </row>
    <row r="363" spans="1:12" ht="15.75" thickBot="1" x14ac:dyDescent="0.3">
      <c r="B363" s="93"/>
      <c r="J363" s="98">
        <v>11</v>
      </c>
      <c r="K363" s="133">
        <f>K321</f>
        <v>3064</v>
      </c>
    </row>
    <row r="364" spans="1:12" ht="15.75" thickBot="1" x14ac:dyDescent="0.3">
      <c r="B364" s="93"/>
      <c r="J364" s="98">
        <v>12</v>
      </c>
      <c r="K364" s="133">
        <f>K331</f>
        <v>300</v>
      </c>
    </row>
    <row r="365" spans="1:12" ht="15.75" thickBot="1" x14ac:dyDescent="0.3">
      <c r="B365" s="93"/>
      <c r="J365" s="99"/>
      <c r="K365" s="134">
        <f>SUM(K355:K364)</f>
        <v>135530.1</v>
      </c>
    </row>
    <row r="366" spans="1:12" x14ac:dyDescent="0.25">
      <c r="B366" s="93"/>
      <c r="J366" s="77" t="s">
        <v>199</v>
      </c>
      <c r="K366" s="135">
        <f>97285.4</f>
        <v>97285.4</v>
      </c>
    </row>
    <row r="367" spans="1:12" x14ac:dyDescent="0.25">
      <c r="B367" s="93"/>
      <c r="J367" s="77" t="s">
        <v>202</v>
      </c>
      <c r="K367" s="135">
        <f>K20+K62+K73+K90+K94+K120+K142+K156+K162+K188+K204+K241+K247+K262+K272+K278+K283+K297+K323+K333</f>
        <v>118116.00000000001</v>
      </c>
    </row>
    <row r="368" spans="1:12" x14ac:dyDescent="0.25">
      <c r="B368" s="93"/>
      <c r="K368" s="135">
        <f>K366-K365</f>
        <v>-38244.700000000012</v>
      </c>
      <c r="L368" s="85"/>
    </row>
    <row r="369" spans="1:31" x14ac:dyDescent="0.25">
      <c r="B369" s="93"/>
    </row>
    <row r="370" spans="1:31" x14ac:dyDescent="0.25">
      <c r="B370" s="93"/>
    </row>
    <row r="371" spans="1:31" x14ac:dyDescent="0.25">
      <c r="B371" s="93"/>
    </row>
    <row r="372" spans="1:31" x14ac:dyDescent="0.25">
      <c r="B372" s="93"/>
    </row>
    <row r="373" spans="1:31" x14ac:dyDescent="0.25">
      <c r="B373" s="93"/>
    </row>
    <row r="374" spans="1:31" x14ac:dyDescent="0.25">
      <c r="B374" s="93"/>
    </row>
    <row r="375" spans="1:31" x14ac:dyDescent="0.25">
      <c r="B375" s="93"/>
    </row>
    <row r="376" spans="1:31" x14ac:dyDescent="0.25">
      <c r="B376" s="93"/>
    </row>
    <row r="377" spans="1:31" x14ac:dyDescent="0.25">
      <c r="B377" s="93"/>
    </row>
    <row r="378" spans="1:31" x14ac:dyDescent="0.25">
      <c r="B378" s="93"/>
    </row>
    <row r="379" spans="1:31" s="77" customFormat="1" x14ac:dyDescent="0.25">
      <c r="A379" s="75"/>
      <c r="B379" s="93"/>
      <c r="D379" s="78"/>
      <c r="F379" s="78"/>
      <c r="H379" s="78"/>
      <c r="I379" s="78"/>
      <c r="K379" s="135"/>
      <c r="L379" s="76"/>
      <c r="M379" s="76"/>
      <c r="N379" s="76"/>
      <c r="O379" s="76"/>
      <c r="P379" s="76"/>
      <c r="Q379" s="76"/>
      <c r="R379" s="76"/>
      <c r="S379" s="76"/>
      <c r="T379" s="76"/>
      <c r="U379" s="76"/>
      <c r="V379" s="76"/>
      <c r="W379" s="76"/>
      <c r="X379" s="76"/>
      <c r="Y379" s="76"/>
      <c r="Z379" s="76"/>
      <c r="AA379" s="76"/>
      <c r="AB379" s="76"/>
      <c r="AC379" s="76"/>
      <c r="AD379" s="76"/>
      <c r="AE379" s="76"/>
    </row>
    <row r="380" spans="1:31" s="77" customFormat="1" x14ac:dyDescent="0.25">
      <c r="A380" s="75"/>
      <c r="B380" s="93"/>
      <c r="D380" s="78"/>
      <c r="F380" s="78"/>
      <c r="H380" s="78"/>
      <c r="I380" s="78"/>
      <c r="K380" s="135"/>
      <c r="L380" s="76"/>
      <c r="M380" s="76"/>
      <c r="N380" s="76"/>
      <c r="O380" s="76"/>
      <c r="P380" s="76"/>
      <c r="Q380" s="76"/>
      <c r="R380" s="76"/>
      <c r="S380" s="76"/>
      <c r="T380" s="76"/>
      <c r="U380" s="76"/>
      <c r="V380" s="76"/>
      <c r="W380" s="76"/>
      <c r="X380" s="76"/>
      <c r="Y380" s="76"/>
      <c r="Z380" s="76"/>
      <c r="AA380" s="76"/>
      <c r="AB380" s="76"/>
      <c r="AC380" s="76"/>
      <c r="AD380" s="76"/>
      <c r="AE380" s="76"/>
    </row>
    <row r="381" spans="1:31" s="77" customFormat="1" x14ac:dyDescent="0.25">
      <c r="A381" s="75"/>
      <c r="B381" s="93"/>
      <c r="D381" s="78"/>
      <c r="F381" s="78"/>
      <c r="H381" s="78"/>
      <c r="I381" s="78"/>
      <c r="K381" s="135"/>
      <c r="L381" s="76"/>
      <c r="M381" s="76"/>
      <c r="N381" s="76"/>
      <c r="O381" s="76"/>
      <c r="P381" s="76"/>
      <c r="Q381" s="76"/>
      <c r="R381" s="76"/>
      <c r="S381" s="76"/>
      <c r="T381" s="76"/>
      <c r="U381" s="76"/>
      <c r="V381" s="76"/>
      <c r="W381" s="76"/>
      <c r="X381" s="76"/>
      <c r="Y381" s="76"/>
      <c r="Z381" s="76"/>
      <c r="AA381" s="76"/>
      <c r="AB381" s="76"/>
      <c r="AC381" s="76"/>
      <c r="AD381" s="76"/>
      <c r="AE381" s="76"/>
    </row>
    <row r="382" spans="1:31" s="77" customFormat="1" x14ac:dyDescent="0.25">
      <c r="A382" s="75"/>
      <c r="B382" s="93"/>
      <c r="D382" s="78"/>
      <c r="F382" s="78"/>
      <c r="H382" s="78"/>
      <c r="I382" s="78"/>
      <c r="K382" s="135"/>
      <c r="L382" s="76"/>
      <c r="M382" s="76"/>
      <c r="N382" s="76"/>
      <c r="O382" s="76"/>
      <c r="P382" s="76"/>
      <c r="Q382" s="76"/>
      <c r="R382" s="76"/>
      <c r="S382" s="76"/>
      <c r="T382" s="76"/>
      <c r="U382" s="76"/>
      <c r="V382" s="76"/>
      <c r="W382" s="76"/>
      <c r="X382" s="76"/>
      <c r="Y382" s="76"/>
      <c r="Z382" s="76"/>
      <c r="AA382" s="76"/>
      <c r="AB382" s="76"/>
      <c r="AC382" s="76"/>
      <c r="AD382" s="76"/>
      <c r="AE382" s="76"/>
    </row>
    <row r="383" spans="1:31" s="77" customFormat="1" x14ac:dyDescent="0.25">
      <c r="A383" s="75"/>
      <c r="B383" s="93"/>
      <c r="D383" s="78"/>
      <c r="F383" s="78"/>
      <c r="H383" s="78"/>
      <c r="I383" s="78"/>
      <c r="K383" s="135"/>
      <c r="L383" s="76"/>
      <c r="M383" s="76"/>
      <c r="N383" s="76"/>
      <c r="O383" s="76"/>
      <c r="P383" s="76"/>
      <c r="Q383" s="76"/>
      <c r="R383" s="76"/>
      <c r="S383" s="76"/>
      <c r="T383" s="76"/>
      <c r="U383" s="76"/>
      <c r="V383" s="76"/>
      <c r="W383" s="76"/>
      <c r="X383" s="76"/>
      <c r="Y383" s="76"/>
      <c r="Z383" s="76"/>
      <c r="AA383" s="76"/>
      <c r="AB383" s="76"/>
      <c r="AC383" s="76"/>
      <c r="AD383" s="76"/>
      <c r="AE383" s="76"/>
    </row>
    <row r="384" spans="1:31" s="77" customFormat="1" x14ac:dyDescent="0.25">
      <c r="A384" s="75"/>
      <c r="B384" s="93"/>
      <c r="D384" s="78"/>
      <c r="F384" s="78"/>
      <c r="H384" s="78"/>
      <c r="I384" s="78"/>
      <c r="K384" s="135"/>
      <c r="L384" s="76"/>
      <c r="M384" s="76"/>
      <c r="N384" s="76"/>
      <c r="O384" s="76"/>
      <c r="P384" s="76"/>
      <c r="Q384" s="76"/>
      <c r="R384" s="76"/>
      <c r="S384" s="76"/>
      <c r="T384" s="76"/>
      <c r="U384" s="76"/>
      <c r="V384" s="76"/>
      <c r="W384" s="76"/>
      <c r="X384" s="76"/>
      <c r="Y384" s="76"/>
      <c r="Z384" s="76"/>
      <c r="AA384" s="76"/>
      <c r="AB384" s="76"/>
      <c r="AC384" s="76"/>
      <c r="AD384" s="76"/>
      <c r="AE384" s="76"/>
    </row>
    <row r="385" spans="1:31" s="77" customFormat="1" x14ac:dyDescent="0.25">
      <c r="A385" s="75"/>
      <c r="B385" s="93"/>
      <c r="D385" s="78"/>
      <c r="F385" s="78"/>
      <c r="H385" s="78"/>
      <c r="I385" s="78"/>
      <c r="K385" s="135"/>
      <c r="L385" s="76"/>
      <c r="M385" s="76"/>
      <c r="N385" s="76"/>
      <c r="O385" s="76"/>
      <c r="P385" s="76"/>
      <c r="Q385" s="76"/>
      <c r="R385" s="76"/>
      <c r="S385" s="76"/>
      <c r="T385" s="76"/>
      <c r="U385" s="76"/>
      <c r="V385" s="76"/>
      <c r="W385" s="76"/>
      <c r="X385" s="76"/>
      <c r="Y385" s="76"/>
      <c r="Z385" s="76"/>
      <c r="AA385" s="76"/>
      <c r="AB385" s="76"/>
      <c r="AC385" s="76"/>
      <c r="AD385" s="76"/>
      <c r="AE385" s="76"/>
    </row>
    <row r="386" spans="1:31" s="77" customFormat="1" x14ac:dyDescent="0.25">
      <c r="A386" s="75"/>
      <c r="B386" s="93"/>
      <c r="D386" s="78"/>
      <c r="F386" s="78"/>
      <c r="H386" s="78"/>
      <c r="I386" s="78"/>
      <c r="K386" s="135"/>
      <c r="L386" s="76"/>
      <c r="M386" s="76"/>
      <c r="N386" s="76"/>
      <c r="O386" s="76"/>
      <c r="P386" s="76"/>
      <c r="Q386" s="76"/>
      <c r="R386" s="76"/>
      <c r="S386" s="76"/>
      <c r="T386" s="76"/>
      <c r="U386" s="76"/>
      <c r="V386" s="76"/>
      <c r="W386" s="76"/>
      <c r="X386" s="76"/>
      <c r="Y386" s="76"/>
      <c r="Z386" s="76"/>
      <c r="AA386" s="76"/>
      <c r="AB386" s="76"/>
      <c r="AC386" s="76"/>
      <c r="AD386" s="76"/>
      <c r="AE386" s="76"/>
    </row>
    <row r="387" spans="1:31" s="77" customFormat="1" x14ac:dyDescent="0.25">
      <c r="A387" s="75"/>
      <c r="B387" s="93"/>
      <c r="D387" s="78"/>
      <c r="F387" s="78"/>
      <c r="H387" s="78"/>
      <c r="I387" s="78"/>
      <c r="K387" s="135"/>
      <c r="L387" s="76"/>
      <c r="M387" s="76"/>
      <c r="N387" s="76"/>
      <c r="O387" s="76"/>
      <c r="P387" s="76"/>
      <c r="Q387" s="76"/>
      <c r="R387" s="76"/>
      <c r="S387" s="76"/>
      <c r="T387" s="76"/>
      <c r="U387" s="76"/>
      <c r="V387" s="76"/>
      <c r="W387" s="76"/>
      <c r="X387" s="76"/>
      <c r="Y387" s="76"/>
      <c r="Z387" s="76"/>
      <c r="AA387" s="76"/>
      <c r="AB387" s="76"/>
      <c r="AC387" s="76"/>
      <c r="AD387" s="76"/>
      <c r="AE387" s="76"/>
    </row>
    <row r="388" spans="1:31" s="77" customFormat="1" x14ac:dyDescent="0.25">
      <c r="A388" s="75"/>
      <c r="B388" s="93"/>
      <c r="D388" s="78"/>
      <c r="F388" s="78"/>
      <c r="H388" s="78"/>
      <c r="I388" s="78"/>
      <c r="K388" s="135"/>
      <c r="L388" s="76"/>
      <c r="M388" s="76"/>
      <c r="N388" s="76"/>
      <c r="O388" s="76"/>
      <c r="P388" s="76"/>
      <c r="Q388" s="76"/>
      <c r="R388" s="76"/>
      <c r="S388" s="76"/>
      <c r="T388" s="76"/>
      <c r="U388" s="76"/>
      <c r="V388" s="76"/>
      <c r="W388" s="76"/>
      <c r="X388" s="76"/>
      <c r="Y388" s="76"/>
      <c r="Z388" s="76"/>
      <c r="AA388" s="76"/>
      <c r="AB388" s="76"/>
      <c r="AC388" s="76"/>
      <c r="AD388" s="76"/>
      <c r="AE388" s="76"/>
    </row>
    <row r="389" spans="1:31" s="77" customFormat="1" x14ac:dyDescent="0.25">
      <c r="A389" s="75"/>
      <c r="B389" s="93"/>
      <c r="D389" s="78"/>
      <c r="F389" s="78"/>
      <c r="H389" s="78"/>
      <c r="I389" s="78"/>
      <c r="K389" s="135"/>
      <c r="L389" s="76"/>
      <c r="M389" s="76"/>
      <c r="N389" s="76"/>
      <c r="O389" s="76"/>
      <c r="P389" s="76"/>
      <c r="Q389" s="76"/>
      <c r="R389" s="76"/>
      <c r="S389" s="76"/>
      <c r="T389" s="76"/>
      <c r="U389" s="76"/>
      <c r="V389" s="76"/>
      <c r="W389" s="76"/>
      <c r="X389" s="76"/>
      <c r="Y389" s="76"/>
      <c r="Z389" s="76"/>
      <c r="AA389" s="76"/>
      <c r="AB389" s="76"/>
      <c r="AC389" s="76"/>
      <c r="AD389" s="76"/>
      <c r="AE389" s="76"/>
    </row>
    <row r="390" spans="1:31" s="77" customFormat="1" x14ac:dyDescent="0.25">
      <c r="A390" s="75"/>
      <c r="B390" s="93"/>
      <c r="D390" s="78"/>
      <c r="F390" s="78"/>
      <c r="H390" s="78"/>
      <c r="I390" s="78"/>
      <c r="K390" s="135"/>
      <c r="L390" s="76"/>
      <c r="M390" s="76"/>
      <c r="N390" s="76"/>
      <c r="O390" s="76"/>
      <c r="P390" s="76"/>
      <c r="Q390" s="76"/>
      <c r="R390" s="76"/>
      <c r="S390" s="76"/>
      <c r="T390" s="76"/>
      <c r="U390" s="76"/>
      <c r="V390" s="76"/>
      <c r="W390" s="76"/>
      <c r="X390" s="76"/>
      <c r="Y390" s="76"/>
      <c r="Z390" s="76"/>
      <c r="AA390" s="76"/>
      <c r="AB390" s="76"/>
      <c r="AC390" s="76"/>
      <c r="AD390" s="76"/>
      <c r="AE390" s="76"/>
    </row>
    <row r="391" spans="1:31" s="77" customFormat="1" x14ac:dyDescent="0.25">
      <c r="A391" s="75"/>
      <c r="B391" s="93"/>
      <c r="D391" s="78"/>
      <c r="F391" s="78"/>
      <c r="H391" s="78"/>
      <c r="I391" s="78"/>
      <c r="K391" s="135"/>
      <c r="L391" s="76"/>
      <c r="M391" s="76"/>
      <c r="N391" s="76"/>
      <c r="O391" s="76"/>
      <c r="P391" s="76"/>
      <c r="Q391" s="76"/>
      <c r="R391" s="76"/>
      <c r="S391" s="76"/>
      <c r="T391" s="76"/>
      <c r="U391" s="76"/>
      <c r="V391" s="76"/>
      <c r="W391" s="76"/>
      <c r="X391" s="76"/>
      <c r="Y391" s="76"/>
      <c r="Z391" s="76"/>
      <c r="AA391" s="76"/>
      <c r="AB391" s="76"/>
      <c r="AC391" s="76"/>
      <c r="AD391" s="76"/>
      <c r="AE391" s="76"/>
    </row>
    <row r="392" spans="1:31" s="77" customFormat="1" x14ac:dyDescent="0.25">
      <c r="A392" s="75"/>
      <c r="B392" s="93"/>
      <c r="D392" s="78"/>
      <c r="F392" s="78"/>
      <c r="H392" s="78"/>
      <c r="I392" s="78"/>
      <c r="K392" s="135"/>
      <c r="L392" s="76"/>
      <c r="M392" s="76"/>
      <c r="N392" s="76"/>
      <c r="O392" s="76"/>
      <c r="P392" s="76"/>
      <c r="Q392" s="76"/>
      <c r="R392" s="76"/>
      <c r="S392" s="76"/>
      <c r="T392" s="76"/>
      <c r="U392" s="76"/>
      <c r="V392" s="76"/>
      <c r="W392" s="76"/>
      <c r="X392" s="76"/>
      <c r="Y392" s="76"/>
      <c r="Z392" s="76"/>
      <c r="AA392" s="76"/>
      <c r="AB392" s="76"/>
      <c r="AC392" s="76"/>
      <c r="AD392" s="76"/>
      <c r="AE392" s="76"/>
    </row>
    <row r="393" spans="1:31" s="77" customFormat="1" x14ac:dyDescent="0.25">
      <c r="A393" s="75"/>
      <c r="B393" s="93"/>
      <c r="D393" s="78"/>
      <c r="F393" s="78"/>
      <c r="H393" s="78"/>
      <c r="I393" s="78"/>
      <c r="K393" s="135"/>
      <c r="L393" s="76"/>
      <c r="M393" s="76"/>
      <c r="N393" s="76"/>
      <c r="O393" s="76"/>
      <c r="P393" s="76"/>
      <c r="Q393" s="76"/>
      <c r="R393" s="76"/>
      <c r="S393" s="76"/>
      <c r="T393" s="76"/>
      <c r="U393" s="76"/>
      <c r="V393" s="76"/>
      <c r="W393" s="76"/>
      <c r="X393" s="76"/>
      <c r="Y393" s="76"/>
      <c r="Z393" s="76"/>
      <c r="AA393" s="76"/>
      <c r="AB393" s="76"/>
      <c r="AC393" s="76"/>
      <c r="AD393" s="76"/>
      <c r="AE393" s="76"/>
    </row>
    <row r="394" spans="1:31" s="77" customFormat="1" x14ac:dyDescent="0.25">
      <c r="A394" s="75"/>
      <c r="B394" s="93"/>
      <c r="D394" s="78"/>
      <c r="F394" s="78"/>
      <c r="H394" s="78"/>
      <c r="I394" s="78"/>
      <c r="K394" s="135"/>
      <c r="L394" s="76"/>
      <c r="M394" s="76"/>
      <c r="N394" s="76"/>
      <c r="O394" s="76"/>
      <c r="P394" s="76"/>
      <c r="Q394" s="76"/>
      <c r="R394" s="76"/>
      <c r="S394" s="76"/>
      <c r="T394" s="76"/>
      <c r="U394" s="76"/>
      <c r="V394" s="76"/>
      <c r="W394" s="76"/>
      <c r="X394" s="76"/>
      <c r="Y394" s="76"/>
      <c r="Z394" s="76"/>
      <c r="AA394" s="76"/>
      <c r="AB394" s="76"/>
      <c r="AC394" s="76"/>
      <c r="AD394" s="76"/>
      <c r="AE394" s="76"/>
    </row>
    <row r="395" spans="1:31" s="77" customFormat="1" x14ac:dyDescent="0.25">
      <c r="A395" s="75"/>
      <c r="B395" s="93"/>
      <c r="D395" s="78"/>
      <c r="F395" s="78"/>
      <c r="H395" s="78"/>
      <c r="I395" s="78"/>
      <c r="K395" s="135"/>
      <c r="L395" s="76"/>
      <c r="M395" s="76"/>
      <c r="N395" s="76"/>
      <c r="O395" s="76"/>
      <c r="P395" s="76"/>
      <c r="Q395" s="76"/>
      <c r="R395" s="76"/>
      <c r="S395" s="76"/>
      <c r="T395" s="76"/>
      <c r="U395" s="76"/>
      <c r="V395" s="76"/>
      <c r="W395" s="76"/>
      <c r="X395" s="76"/>
      <c r="Y395" s="76"/>
      <c r="Z395" s="76"/>
      <c r="AA395" s="76"/>
      <c r="AB395" s="76"/>
      <c r="AC395" s="76"/>
      <c r="AD395" s="76"/>
      <c r="AE395" s="76"/>
    </row>
    <row r="396" spans="1:31" s="77" customFormat="1" x14ac:dyDescent="0.25">
      <c r="A396" s="75"/>
      <c r="B396" s="93"/>
      <c r="D396" s="78"/>
      <c r="F396" s="78"/>
      <c r="H396" s="78"/>
      <c r="I396" s="78"/>
      <c r="K396" s="135"/>
      <c r="L396" s="76"/>
      <c r="M396" s="76"/>
      <c r="N396" s="76"/>
      <c r="O396" s="76"/>
      <c r="P396" s="76"/>
      <c r="Q396" s="76"/>
      <c r="R396" s="76"/>
      <c r="S396" s="76"/>
      <c r="T396" s="76"/>
      <c r="U396" s="76"/>
      <c r="V396" s="76"/>
      <c r="W396" s="76"/>
      <c r="X396" s="76"/>
      <c r="Y396" s="76"/>
      <c r="Z396" s="76"/>
      <c r="AA396" s="76"/>
      <c r="AB396" s="76"/>
      <c r="AC396" s="76"/>
      <c r="AD396" s="76"/>
      <c r="AE396" s="76"/>
    </row>
    <row r="397" spans="1:31" s="77" customFormat="1" x14ac:dyDescent="0.25">
      <c r="A397" s="75"/>
      <c r="B397" s="93"/>
      <c r="D397" s="78"/>
      <c r="F397" s="78"/>
      <c r="H397" s="78"/>
      <c r="I397" s="78"/>
      <c r="K397" s="135"/>
      <c r="L397" s="76"/>
      <c r="M397" s="76"/>
      <c r="N397" s="76"/>
      <c r="O397" s="76"/>
      <c r="P397" s="76"/>
      <c r="Q397" s="76"/>
      <c r="R397" s="76"/>
      <c r="S397" s="76"/>
      <c r="T397" s="76"/>
      <c r="U397" s="76"/>
      <c r="V397" s="76"/>
      <c r="W397" s="76"/>
      <c r="X397" s="76"/>
      <c r="Y397" s="76"/>
      <c r="Z397" s="76"/>
      <c r="AA397" s="76"/>
      <c r="AB397" s="76"/>
      <c r="AC397" s="76"/>
      <c r="AD397" s="76"/>
      <c r="AE397" s="76"/>
    </row>
    <row r="398" spans="1:31" s="77" customFormat="1" x14ac:dyDescent="0.25">
      <c r="A398" s="75"/>
      <c r="B398" s="93"/>
      <c r="D398" s="78"/>
      <c r="F398" s="78"/>
      <c r="H398" s="78"/>
      <c r="I398" s="78"/>
      <c r="K398" s="135"/>
      <c r="L398" s="76"/>
      <c r="M398" s="76"/>
      <c r="N398" s="76"/>
      <c r="O398" s="76"/>
      <c r="P398" s="76"/>
      <c r="Q398" s="76"/>
      <c r="R398" s="76"/>
      <c r="S398" s="76"/>
      <c r="T398" s="76"/>
      <c r="U398" s="76"/>
      <c r="V398" s="76"/>
      <c r="W398" s="76"/>
      <c r="X398" s="76"/>
      <c r="Y398" s="76"/>
      <c r="Z398" s="76"/>
      <c r="AA398" s="76"/>
      <c r="AB398" s="76"/>
      <c r="AC398" s="76"/>
      <c r="AD398" s="76"/>
      <c r="AE398" s="76"/>
    </row>
    <row r="399" spans="1:31" s="77" customFormat="1" x14ac:dyDescent="0.25">
      <c r="A399" s="75"/>
      <c r="B399" s="93"/>
      <c r="D399" s="78"/>
      <c r="F399" s="78"/>
      <c r="H399" s="78"/>
      <c r="I399" s="78"/>
      <c r="K399" s="135"/>
      <c r="L399" s="76"/>
      <c r="M399" s="76"/>
      <c r="N399" s="76"/>
      <c r="O399" s="76"/>
      <c r="P399" s="76"/>
      <c r="Q399" s="76"/>
      <c r="R399" s="76"/>
      <c r="S399" s="76"/>
      <c r="T399" s="76"/>
      <c r="U399" s="76"/>
      <c r="V399" s="76"/>
      <c r="W399" s="76"/>
      <c r="X399" s="76"/>
      <c r="Y399" s="76"/>
      <c r="Z399" s="76"/>
      <c r="AA399" s="76"/>
      <c r="AB399" s="76"/>
      <c r="AC399" s="76"/>
      <c r="AD399" s="76"/>
      <c r="AE399" s="76"/>
    </row>
    <row r="400" spans="1:31" s="77" customFormat="1" x14ac:dyDescent="0.25">
      <c r="A400" s="75"/>
      <c r="B400" s="93"/>
      <c r="D400" s="78"/>
      <c r="F400" s="78"/>
      <c r="H400" s="78"/>
      <c r="I400" s="78"/>
      <c r="K400" s="135"/>
      <c r="L400" s="76"/>
      <c r="M400" s="76"/>
      <c r="N400" s="76"/>
      <c r="O400" s="76"/>
      <c r="P400" s="76"/>
      <c r="Q400" s="76"/>
      <c r="R400" s="76"/>
      <c r="S400" s="76"/>
      <c r="T400" s="76"/>
      <c r="U400" s="76"/>
      <c r="V400" s="76"/>
      <c r="W400" s="76"/>
      <c r="X400" s="76"/>
      <c r="Y400" s="76"/>
      <c r="Z400" s="76"/>
      <c r="AA400" s="76"/>
      <c r="AB400" s="76"/>
      <c r="AC400" s="76"/>
      <c r="AD400" s="76"/>
      <c r="AE400" s="76"/>
    </row>
    <row r="401" spans="1:31" s="77" customFormat="1" x14ac:dyDescent="0.25">
      <c r="A401" s="75"/>
      <c r="B401" s="93"/>
      <c r="D401" s="78"/>
      <c r="F401" s="78"/>
      <c r="H401" s="78"/>
      <c r="I401" s="78"/>
      <c r="K401" s="135"/>
      <c r="L401" s="76"/>
      <c r="M401" s="76"/>
      <c r="N401" s="76"/>
      <c r="O401" s="76"/>
      <c r="P401" s="76"/>
      <c r="Q401" s="76"/>
      <c r="R401" s="76"/>
      <c r="S401" s="76"/>
      <c r="T401" s="76"/>
      <c r="U401" s="76"/>
      <c r="V401" s="76"/>
      <c r="W401" s="76"/>
      <c r="X401" s="76"/>
      <c r="Y401" s="76"/>
      <c r="Z401" s="76"/>
      <c r="AA401" s="76"/>
      <c r="AB401" s="76"/>
      <c r="AC401" s="76"/>
      <c r="AD401" s="76"/>
      <c r="AE401" s="76"/>
    </row>
    <row r="402" spans="1:31" s="77" customFormat="1" x14ac:dyDescent="0.25">
      <c r="A402" s="75"/>
      <c r="B402" s="93"/>
      <c r="D402" s="78"/>
      <c r="F402" s="78"/>
      <c r="H402" s="78"/>
      <c r="I402" s="78"/>
      <c r="K402" s="135"/>
      <c r="L402" s="76"/>
      <c r="M402" s="76"/>
      <c r="N402" s="76"/>
      <c r="O402" s="76"/>
      <c r="P402" s="76"/>
      <c r="Q402" s="76"/>
      <c r="R402" s="76"/>
      <c r="S402" s="76"/>
      <c r="T402" s="76"/>
      <c r="U402" s="76"/>
      <c r="V402" s="76"/>
      <c r="W402" s="76"/>
      <c r="X402" s="76"/>
      <c r="Y402" s="76"/>
      <c r="Z402" s="76"/>
      <c r="AA402" s="76"/>
      <c r="AB402" s="76"/>
      <c r="AC402" s="76"/>
      <c r="AD402" s="76"/>
      <c r="AE402" s="76"/>
    </row>
    <row r="403" spans="1:31" s="77" customFormat="1" x14ac:dyDescent="0.25">
      <c r="A403" s="75"/>
      <c r="B403" s="93"/>
      <c r="D403" s="78"/>
      <c r="F403" s="78"/>
      <c r="H403" s="78"/>
      <c r="I403" s="78"/>
      <c r="K403" s="135"/>
      <c r="L403" s="76"/>
      <c r="M403" s="76"/>
      <c r="N403" s="76"/>
      <c r="O403" s="76"/>
      <c r="P403" s="76"/>
      <c r="Q403" s="76"/>
      <c r="R403" s="76"/>
      <c r="S403" s="76"/>
      <c r="T403" s="76"/>
      <c r="U403" s="76"/>
      <c r="V403" s="76"/>
      <c r="W403" s="76"/>
      <c r="X403" s="76"/>
      <c r="Y403" s="76"/>
      <c r="Z403" s="76"/>
      <c r="AA403" s="76"/>
      <c r="AB403" s="76"/>
      <c r="AC403" s="76"/>
      <c r="AD403" s="76"/>
      <c r="AE403" s="76"/>
    </row>
    <row r="404" spans="1:31" s="77" customFormat="1" x14ac:dyDescent="0.25">
      <c r="A404" s="75"/>
      <c r="B404" s="93"/>
      <c r="D404" s="78"/>
      <c r="F404" s="78"/>
      <c r="H404" s="78"/>
      <c r="I404" s="78"/>
      <c r="K404" s="135"/>
      <c r="L404" s="76"/>
      <c r="M404" s="76"/>
      <c r="N404" s="76"/>
      <c r="O404" s="76"/>
      <c r="P404" s="76"/>
      <c r="Q404" s="76"/>
      <c r="R404" s="76"/>
      <c r="S404" s="76"/>
      <c r="T404" s="76"/>
      <c r="U404" s="76"/>
      <c r="V404" s="76"/>
      <c r="W404" s="76"/>
      <c r="X404" s="76"/>
      <c r="Y404" s="76"/>
      <c r="Z404" s="76"/>
      <c r="AA404" s="76"/>
      <c r="AB404" s="76"/>
      <c r="AC404" s="76"/>
      <c r="AD404" s="76"/>
      <c r="AE404" s="76"/>
    </row>
    <row r="405" spans="1:31" s="77" customFormat="1" x14ac:dyDescent="0.25">
      <c r="A405" s="75"/>
      <c r="B405" s="93"/>
      <c r="D405" s="78"/>
      <c r="F405" s="78"/>
      <c r="H405" s="78"/>
      <c r="I405" s="78"/>
      <c r="K405" s="135"/>
      <c r="L405" s="76"/>
      <c r="M405" s="76"/>
      <c r="N405" s="76"/>
      <c r="O405" s="76"/>
      <c r="P405" s="76"/>
      <c r="Q405" s="76"/>
      <c r="R405" s="76"/>
      <c r="S405" s="76"/>
      <c r="T405" s="76"/>
      <c r="U405" s="76"/>
      <c r="V405" s="76"/>
      <c r="W405" s="76"/>
      <c r="X405" s="76"/>
      <c r="Y405" s="76"/>
      <c r="Z405" s="76"/>
      <c r="AA405" s="76"/>
      <c r="AB405" s="76"/>
      <c r="AC405" s="76"/>
      <c r="AD405" s="76"/>
      <c r="AE405" s="76"/>
    </row>
    <row r="406" spans="1:31" s="77" customFormat="1" x14ac:dyDescent="0.25">
      <c r="A406" s="75"/>
      <c r="B406" s="93"/>
      <c r="D406" s="78"/>
      <c r="F406" s="78"/>
      <c r="H406" s="78"/>
      <c r="I406" s="78"/>
      <c r="K406" s="135"/>
      <c r="L406" s="76"/>
      <c r="M406" s="76"/>
      <c r="N406" s="76"/>
      <c r="O406" s="76"/>
      <c r="P406" s="76"/>
      <c r="Q406" s="76"/>
      <c r="R406" s="76"/>
      <c r="S406" s="76"/>
      <c r="T406" s="76"/>
      <c r="U406" s="76"/>
      <c r="V406" s="76"/>
      <c r="W406" s="76"/>
      <c r="X406" s="76"/>
      <c r="Y406" s="76"/>
      <c r="Z406" s="76"/>
      <c r="AA406" s="76"/>
      <c r="AB406" s="76"/>
      <c r="AC406" s="76"/>
      <c r="AD406" s="76"/>
      <c r="AE406" s="76"/>
    </row>
    <row r="407" spans="1:31" s="77" customFormat="1" x14ac:dyDescent="0.25">
      <c r="A407" s="75"/>
      <c r="B407" s="93"/>
      <c r="D407" s="78"/>
      <c r="F407" s="78"/>
      <c r="H407" s="78"/>
      <c r="I407" s="78"/>
      <c r="K407" s="135"/>
      <c r="L407" s="76"/>
      <c r="M407" s="76"/>
      <c r="N407" s="76"/>
      <c r="O407" s="76"/>
      <c r="P407" s="76"/>
      <c r="Q407" s="76"/>
      <c r="R407" s="76"/>
      <c r="S407" s="76"/>
      <c r="T407" s="76"/>
      <c r="U407" s="76"/>
      <c r="V407" s="76"/>
      <c r="W407" s="76"/>
      <c r="X407" s="76"/>
      <c r="Y407" s="76"/>
      <c r="Z407" s="76"/>
      <c r="AA407" s="76"/>
      <c r="AB407" s="76"/>
      <c r="AC407" s="76"/>
      <c r="AD407" s="76"/>
      <c r="AE407" s="76"/>
    </row>
    <row r="408" spans="1:31" s="77" customFormat="1" x14ac:dyDescent="0.25">
      <c r="A408" s="75"/>
      <c r="B408" s="93"/>
      <c r="D408" s="78"/>
      <c r="F408" s="78"/>
      <c r="H408" s="78"/>
      <c r="I408" s="78"/>
      <c r="K408" s="135"/>
      <c r="L408" s="76"/>
      <c r="M408" s="76"/>
      <c r="N408" s="76"/>
      <c r="O408" s="76"/>
      <c r="P408" s="76"/>
      <c r="Q408" s="76"/>
      <c r="R408" s="76"/>
      <c r="S408" s="76"/>
      <c r="T408" s="76"/>
      <c r="U408" s="76"/>
      <c r="V408" s="76"/>
      <c r="W408" s="76"/>
      <c r="X408" s="76"/>
      <c r="Y408" s="76"/>
      <c r="Z408" s="76"/>
      <c r="AA408" s="76"/>
      <c r="AB408" s="76"/>
      <c r="AC408" s="76"/>
      <c r="AD408" s="76"/>
      <c r="AE408" s="76"/>
    </row>
    <row r="409" spans="1:31" s="77" customFormat="1" x14ac:dyDescent="0.25">
      <c r="A409" s="75"/>
      <c r="B409" s="93"/>
      <c r="D409" s="78"/>
      <c r="F409" s="78"/>
      <c r="H409" s="78"/>
      <c r="I409" s="78"/>
      <c r="K409" s="135"/>
      <c r="L409" s="76"/>
      <c r="M409" s="76"/>
      <c r="N409" s="76"/>
      <c r="O409" s="76"/>
      <c r="P409" s="76"/>
      <c r="Q409" s="76"/>
      <c r="R409" s="76"/>
      <c r="S409" s="76"/>
      <c r="T409" s="76"/>
      <c r="U409" s="76"/>
      <c r="V409" s="76"/>
      <c r="W409" s="76"/>
      <c r="X409" s="76"/>
      <c r="Y409" s="76"/>
      <c r="Z409" s="76"/>
      <c r="AA409" s="76"/>
      <c r="AB409" s="76"/>
      <c r="AC409" s="76"/>
      <c r="AD409" s="76"/>
      <c r="AE409" s="76"/>
    </row>
    <row r="410" spans="1:31" s="77" customFormat="1" x14ac:dyDescent="0.25">
      <c r="A410" s="75"/>
      <c r="B410" s="93"/>
      <c r="D410" s="78"/>
      <c r="F410" s="78"/>
      <c r="H410" s="78"/>
      <c r="I410" s="78"/>
      <c r="K410" s="135"/>
      <c r="L410" s="76"/>
      <c r="M410" s="76"/>
      <c r="N410" s="76"/>
      <c r="O410" s="76"/>
      <c r="P410" s="76"/>
      <c r="Q410" s="76"/>
      <c r="R410" s="76"/>
      <c r="S410" s="76"/>
      <c r="T410" s="76"/>
      <c r="U410" s="76"/>
      <c r="V410" s="76"/>
      <c r="W410" s="76"/>
      <c r="X410" s="76"/>
      <c r="Y410" s="76"/>
      <c r="Z410" s="76"/>
      <c r="AA410" s="76"/>
      <c r="AB410" s="76"/>
      <c r="AC410" s="76"/>
      <c r="AD410" s="76"/>
      <c r="AE410" s="76"/>
    </row>
    <row r="411" spans="1:31" s="77" customFormat="1" x14ac:dyDescent="0.25">
      <c r="A411" s="75"/>
      <c r="B411" s="93"/>
      <c r="D411" s="78"/>
      <c r="F411" s="78"/>
      <c r="H411" s="78"/>
      <c r="I411" s="78"/>
      <c r="K411" s="135"/>
      <c r="L411" s="76"/>
      <c r="M411" s="76"/>
      <c r="N411" s="76"/>
      <c r="O411" s="76"/>
      <c r="P411" s="76"/>
      <c r="Q411" s="76"/>
      <c r="R411" s="76"/>
      <c r="S411" s="76"/>
      <c r="T411" s="76"/>
      <c r="U411" s="76"/>
      <c r="V411" s="76"/>
      <c r="W411" s="76"/>
      <c r="X411" s="76"/>
      <c r="Y411" s="76"/>
      <c r="Z411" s="76"/>
      <c r="AA411" s="76"/>
      <c r="AB411" s="76"/>
      <c r="AC411" s="76"/>
      <c r="AD411" s="76"/>
      <c r="AE411" s="76"/>
    </row>
    <row r="412" spans="1:31" s="77" customFormat="1" x14ac:dyDescent="0.25">
      <c r="A412" s="75"/>
      <c r="B412" s="93"/>
      <c r="D412" s="78"/>
      <c r="F412" s="78"/>
      <c r="H412" s="78"/>
      <c r="I412" s="78"/>
      <c r="K412" s="135"/>
      <c r="L412" s="76"/>
      <c r="M412" s="76"/>
      <c r="N412" s="76"/>
      <c r="O412" s="76"/>
      <c r="P412" s="76"/>
      <c r="Q412" s="76"/>
      <c r="R412" s="76"/>
      <c r="S412" s="76"/>
      <c r="T412" s="76"/>
      <c r="U412" s="76"/>
      <c r="V412" s="76"/>
      <c r="W412" s="76"/>
      <c r="X412" s="76"/>
      <c r="Y412" s="76"/>
      <c r="Z412" s="76"/>
      <c r="AA412" s="76"/>
      <c r="AB412" s="76"/>
      <c r="AC412" s="76"/>
      <c r="AD412" s="76"/>
      <c r="AE412" s="76"/>
    </row>
    <row r="413" spans="1:31" s="77" customFormat="1" x14ac:dyDescent="0.25">
      <c r="A413" s="75"/>
      <c r="B413" s="93"/>
      <c r="D413" s="78"/>
      <c r="F413" s="78"/>
      <c r="H413" s="78"/>
      <c r="I413" s="78"/>
      <c r="K413" s="135"/>
      <c r="L413" s="76"/>
      <c r="M413" s="76"/>
      <c r="N413" s="76"/>
      <c r="O413" s="76"/>
      <c r="P413" s="76"/>
      <c r="Q413" s="76"/>
      <c r="R413" s="76"/>
      <c r="S413" s="76"/>
      <c r="T413" s="76"/>
      <c r="U413" s="76"/>
      <c r="V413" s="76"/>
      <c r="W413" s="76"/>
      <c r="X413" s="76"/>
      <c r="Y413" s="76"/>
      <c r="Z413" s="76"/>
      <c r="AA413" s="76"/>
      <c r="AB413" s="76"/>
      <c r="AC413" s="76"/>
      <c r="AD413" s="76"/>
      <c r="AE413" s="76"/>
    </row>
    <row r="414" spans="1:31" s="77" customFormat="1" x14ac:dyDescent="0.25">
      <c r="A414" s="75"/>
      <c r="B414" s="93"/>
      <c r="D414" s="78"/>
      <c r="F414" s="78"/>
      <c r="H414" s="78"/>
      <c r="I414" s="78"/>
      <c r="K414" s="135"/>
      <c r="L414" s="76"/>
      <c r="M414" s="76"/>
      <c r="N414" s="76"/>
      <c r="O414" s="76"/>
      <c r="P414" s="76"/>
      <c r="Q414" s="76"/>
      <c r="R414" s="76"/>
      <c r="S414" s="76"/>
      <c r="T414" s="76"/>
      <c r="U414" s="76"/>
      <c r="V414" s="76"/>
      <c r="W414" s="76"/>
      <c r="X414" s="76"/>
      <c r="Y414" s="76"/>
      <c r="Z414" s="76"/>
      <c r="AA414" s="76"/>
      <c r="AB414" s="76"/>
      <c r="AC414" s="76"/>
      <c r="AD414" s="76"/>
      <c r="AE414" s="76"/>
    </row>
    <row r="415" spans="1:31" s="77" customFormat="1" x14ac:dyDescent="0.25">
      <c r="A415" s="75"/>
      <c r="B415" s="93"/>
      <c r="D415" s="78"/>
      <c r="F415" s="78"/>
      <c r="H415" s="78"/>
      <c r="I415" s="78"/>
      <c r="K415" s="135"/>
      <c r="L415" s="76"/>
      <c r="M415" s="76"/>
      <c r="N415" s="76"/>
      <c r="O415" s="76"/>
      <c r="P415" s="76"/>
      <c r="Q415" s="76"/>
      <c r="R415" s="76"/>
      <c r="S415" s="76"/>
      <c r="T415" s="76"/>
      <c r="U415" s="76"/>
      <c r="V415" s="76"/>
      <c r="W415" s="76"/>
      <c r="X415" s="76"/>
      <c r="Y415" s="76"/>
      <c r="Z415" s="76"/>
      <c r="AA415" s="76"/>
      <c r="AB415" s="76"/>
      <c r="AC415" s="76"/>
      <c r="AD415" s="76"/>
      <c r="AE415" s="76"/>
    </row>
    <row r="416" spans="1:31" s="77" customFormat="1" x14ac:dyDescent="0.25">
      <c r="A416" s="75"/>
      <c r="B416" s="93"/>
      <c r="D416" s="78"/>
      <c r="F416" s="78"/>
      <c r="H416" s="78"/>
      <c r="I416" s="78"/>
      <c r="K416" s="135"/>
      <c r="L416" s="76"/>
      <c r="M416" s="76"/>
      <c r="N416" s="76"/>
      <c r="O416" s="76"/>
      <c r="P416" s="76"/>
      <c r="Q416" s="76"/>
      <c r="R416" s="76"/>
      <c r="S416" s="76"/>
      <c r="T416" s="76"/>
      <c r="U416" s="76"/>
      <c r="V416" s="76"/>
      <c r="W416" s="76"/>
      <c r="X416" s="76"/>
      <c r="Y416" s="76"/>
      <c r="Z416" s="76"/>
      <c r="AA416" s="76"/>
      <c r="AB416" s="76"/>
      <c r="AC416" s="76"/>
      <c r="AD416" s="76"/>
      <c r="AE416" s="76"/>
    </row>
    <row r="417" spans="1:31" s="77" customFormat="1" x14ac:dyDescent="0.25">
      <c r="A417" s="75"/>
      <c r="B417" s="93"/>
      <c r="D417" s="78"/>
      <c r="F417" s="78"/>
      <c r="H417" s="78"/>
      <c r="I417" s="78"/>
      <c r="K417" s="135"/>
      <c r="L417" s="76"/>
      <c r="M417" s="76"/>
      <c r="N417" s="76"/>
      <c r="O417" s="76"/>
      <c r="P417" s="76"/>
      <c r="Q417" s="76"/>
      <c r="R417" s="76"/>
      <c r="S417" s="76"/>
      <c r="T417" s="76"/>
      <c r="U417" s="76"/>
      <c r="V417" s="76"/>
      <c r="W417" s="76"/>
      <c r="X417" s="76"/>
      <c r="Y417" s="76"/>
      <c r="Z417" s="76"/>
      <c r="AA417" s="76"/>
      <c r="AB417" s="76"/>
      <c r="AC417" s="76"/>
      <c r="AD417" s="76"/>
      <c r="AE417" s="76"/>
    </row>
    <row r="418" spans="1:31" s="77" customFormat="1" x14ac:dyDescent="0.25">
      <c r="A418" s="75"/>
      <c r="B418" s="93"/>
      <c r="D418" s="78"/>
      <c r="F418" s="78"/>
      <c r="H418" s="78"/>
      <c r="I418" s="78"/>
      <c r="K418" s="135"/>
      <c r="L418" s="76"/>
      <c r="M418" s="76"/>
      <c r="N418" s="76"/>
      <c r="O418" s="76"/>
      <c r="P418" s="76"/>
      <c r="Q418" s="76"/>
      <c r="R418" s="76"/>
      <c r="S418" s="76"/>
      <c r="T418" s="76"/>
      <c r="U418" s="76"/>
      <c r="V418" s="76"/>
      <c r="W418" s="76"/>
      <c r="X418" s="76"/>
      <c r="Y418" s="76"/>
      <c r="Z418" s="76"/>
      <c r="AA418" s="76"/>
      <c r="AB418" s="76"/>
      <c r="AC418" s="76"/>
      <c r="AD418" s="76"/>
      <c r="AE418" s="76"/>
    </row>
    <row r="419" spans="1:31" s="77" customFormat="1" x14ac:dyDescent="0.25">
      <c r="A419" s="75"/>
      <c r="B419" s="93"/>
      <c r="D419" s="78"/>
      <c r="F419" s="78"/>
      <c r="H419" s="78"/>
      <c r="I419" s="78"/>
      <c r="K419" s="135"/>
      <c r="L419" s="76"/>
      <c r="M419" s="76"/>
      <c r="N419" s="76"/>
      <c r="O419" s="76"/>
      <c r="P419" s="76"/>
      <c r="Q419" s="76"/>
      <c r="R419" s="76"/>
      <c r="S419" s="76"/>
      <c r="T419" s="76"/>
      <c r="U419" s="76"/>
      <c r="V419" s="76"/>
      <c r="W419" s="76"/>
      <c r="X419" s="76"/>
      <c r="Y419" s="76"/>
      <c r="Z419" s="76"/>
      <c r="AA419" s="76"/>
      <c r="AB419" s="76"/>
      <c r="AC419" s="76"/>
      <c r="AD419" s="76"/>
      <c r="AE419" s="76"/>
    </row>
    <row r="420" spans="1:31" s="77" customFormat="1" x14ac:dyDescent="0.25">
      <c r="A420" s="75"/>
      <c r="B420" s="93"/>
      <c r="D420" s="78"/>
      <c r="F420" s="78"/>
      <c r="H420" s="78"/>
      <c r="I420" s="78"/>
      <c r="K420" s="135"/>
      <c r="L420" s="76"/>
      <c r="M420" s="76"/>
      <c r="N420" s="76"/>
      <c r="O420" s="76"/>
      <c r="P420" s="76"/>
      <c r="Q420" s="76"/>
      <c r="R420" s="76"/>
      <c r="S420" s="76"/>
      <c r="T420" s="76"/>
      <c r="U420" s="76"/>
      <c r="V420" s="76"/>
      <c r="W420" s="76"/>
      <c r="X420" s="76"/>
      <c r="Y420" s="76"/>
      <c r="Z420" s="76"/>
      <c r="AA420" s="76"/>
      <c r="AB420" s="76"/>
      <c r="AC420" s="76"/>
      <c r="AD420" s="76"/>
      <c r="AE420" s="76"/>
    </row>
    <row r="421" spans="1:31" s="77" customFormat="1" x14ac:dyDescent="0.25">
      <c r="A421" s="75"/>
      <c r="B421" s="93"/>
      <c r="D421" s="78"/>
      <c r="F421" s="78"/>
      <c r="H421" s="78"/>
      <c r="I421" s="78"/>
      <c r="K421" s="135"/>
      <c r="L421" s="76"/>
      <c r="M421" s="76"/>
      <c r="N421" s="76"/>
      <c r="O421" s="76"/>
      <c r="P421" s="76"/>
      <c r="Q421" s="76"/>
      <c r="R421" s="76"/>
      <c r="S421" s="76"/>
      <c r="T421" s="76"/>
      <c r="U421" s="76"/>
      <c r="V421" s="76"/>
      <c r="W421" s="76"/>
      <c r="X421" s="76"/>
      <c r="Y421" s="76"/>
      <c r="Z421" s="76"/>
      <c r="AA421" s="76"/>
      <c r="AB421" s="76"/>
      <c r="AC421" s="76"/>
      <c r="AD421" s="76"/>
      <c r="AE421" s="76"/>
    </row>
    <row r="422" spans="1:31" s="77" customFormat="1" x14ac:dyDescent="0.25">
      <c r="A422" s="75"/>
      <c r="B422" s="93"/>
      <c r="D422" s="78"/>
      <c r="F422" s="78"/>
      <c r="H422" s="78"/>
      <c r="I422" s="78"/>
      <c r="K422" s="135"/>
      <c r="L422" s="76"/>
      <c r="M422" s="76"/>
      <c r="N422" s="76"/>
      <c r="O422" s="76"/>
      <c r="P422" s="76"/>
      <c r="Q422" s="76"/>
      <c r="R422" s="76"/>
      <c r="S422" s="76"/>
      <c r="T422" s="76"/>
      <c r="U422" s="76"/>
      <c r="V422" s="76"/>
      <c r="W422" s="76"/>
      <c r="X422" s="76"/>
      <c r="Y422" s="76"/>
      <c r="Z422" s="76"/>
      <c r="AA422" s="76"/>
      <c r="AB422" s="76"/>
      <c r="AC422" s="76"/>
      <c r="AD422" s="76"/>
      <c r="AE422" s="76"/>
    </row>
    <row r="423" spans="1:31" s="77" customFormat="1" x14ac:dyDescent="0.25">
      <c r="A423" s="75"/>
      <c r="B423" s="93"/>
      <c r="D423" s="78"/>
      <c r="F423" s="78"/>
      <c r="H423" s="78"/>
      <c r="I423" s="78"/>
      <c r="K423" s="135"/>
      <c r="L423" s="76"/>
      <c r="M423" s="76"/>
      <c r="N423" s="76"/>
      <c r="O423" s="76"/>
      <c r="P423" s="76"/>
      <c r="Q423" s="76"/>
      <c r="R423" s="76"/>
      <c r="S423" s="76"/>
      <c r="T423" s="76"/>
      <c r="U423" s="76"/>
      <c r="V423" s="76"/>
      <c r="W423" s="76"/>
      <c r="X423" s="76"/>
      <c r="Y423" s="76"/>
      <c r="Z423" s="76"/>
      <c r="AA423" s="76"/>
      <c r="AB423" s="76"/>
      <c r="AC423" s="76"/>
      <c r="AD423" s="76"/>
      <c r="AE423" s="76"/>
    </row>
    <row r="424" spans="1:31" s="77" customFormat="1" x14ac:dyDescent="0.25">
      <c r="A424" s="75"/>
      <c r="B424" s="93"/>
      <c r="D424" s="78"/>
      <c r="F424" s="78"/>
      <c r="H424" s="78"/>
      <c r="I424" s="78"/>
      <c r="K424" s="135"/>
      <c r="L424" s="76"/>
      <c r="M424" s="76"/>
      <c r="N424" s="76"/>
      <c r="O424" s="76"/>
      <c r="P424" s="76"/>
      <c r="Q424" s="76"/>
      <c r="R424" s="76"/>
      <c r="S424" s="76"/>
      <c r="T424" s="76"/>
      <c r="U424" s="76"/>
      <c r="V424" s="76"/>
      <c r="W424" s="76"/>
      <c r="X424" s="76"/>
      <c r="Y424" s="76"/>
      <c r="Z424" s="76"/>
      <c r="AA424" s="76"/>
      <c r="AB424" s="76"/>
      <c r="AC424" s="76"/>
      <c r="AD424" s="76"/>
      <c r="AE424" s="76"/>
    </row>
  </sheetData>
  <mergeCells count="4">
    <mergeCell ref="A14:K14"/>
    <mergeCell ref="F16:I16"/>
    <mergeCell ref="L219:AE219"/>
    <mergeCell ref="I354:J354"/>
  </mergeCells>
  <pageMargins left="0.55118110236220474" right="0.27559055118110237" top="0.55118110236220474" bottom="0.31496062992125984" header="0.27559055118110237" footer="0.15748031496062992"/>
  <pageSetup paperSize="9" scale="77" fitToHeight="10" orientation="portrait" verticalDpi="300" r:id="rId1"/>
  <headerFooter alignWithMargins="0"/>
  <rowBreaks count="7" manualBreakCount="7">
    <brk id="40" max="10" man="1"/>
    <brk id="80" max="10" man="1"/>
    <brk id="125" max="10" man="1"/>
    <brk id="165" max="10" man="1"/>
    <brk id="216" max="10" man="1"/>
    <brk id="269" max="10" man="1"/>
    <brk id="320" max="1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G400"/>
  <sheetViews>
    <sheetView tabSelected="1" view="pageBreakPreview" zoomScaleNormal="100" zoomScaleSheetLayoutView="100" workbookViewId="0">
      <selection activeCell="A15" sqref="A15:L15"/>
    </sheetView>
  </sheetViews>
  <sheetFormatPr defaultRowHeight="15" x14ac:dyDescent="0.25"/>
  <cols>
    <col min="1" max="1" width="4.85546875" style="75" customWidth="1"/>
    <col min="2" max="2" width="70.7109375" style="76" customWidth="1"/>
    <col min="3" max="3" width="4.7109375" style="77" customWidth="1"/>
    <col min="4" max="4" width="4.5703125" style="78" customWidth="1"/>
    <col min="5" max="5" width="3.7109375" style="77" customWidth="1"/>
    <col min="6" max="6" width="3.7109375" style="78" customWidth="1"/>
    <col min="7" max="8" width="3.85546875" style="77" customWidth="1"/>
    <col min="9" max="9" width="6.28515625" style="78" customWidth="1"/>
    <col min="10" max="10" width="5.28515625" style="77" customWidth="1"/>
    <col min="11" max="11" width="10.28515625" style="214" customWidth="1"/>
    <col min="12" max="12" width="11.140625" style="76" customWidth="1"/>
    <col min="13" max="16384" width="9.140625" style="76"/>
  </cols>
  <sheetData>
    <row r="1" spans="1:12" x14ac:dyDescent="0.25">
      <c r="L1" s="9" t="s">
        <v>69</v>
      </c>
    </row>
    <row r="2" spans="1:12" x14ac:dyDescent="0.25">
      <c r="L2" s="9" t="s">
        <v>77</v>
      </c>
    </row>
    <row r="3" spans="1:12" x14ac:dyDescent="0.25">
      <c r="L3" s="9" t="s">
        <v>392</v>
      </c>
    </row>
    <row r="4" spans="1:12" x14ac:dyDescent="0.25">
      <c r="L4" s="9" t="s">
        <v>382</v>
      </c>
    </row>
    <row r="5" spans="1:12" x14ac:dyDescent="0.25">
      <c r="L5" s="9" t="s">
        <v>383</v>
      </c>
    </row>
    <row r="6" spans="1:12" x14ac:dyDescent="0.25">
      <c r="L6" s="9" t="str">
        <f>'Прил 4'!K6</f>
        <v xml:space="preserve"> от "__" сентября 2016 года № ________</v>
      </c>
    </row>
    <row r="8" spans="1:12" ht="12.75" customHeight="1" x14ac:dyDescent="0.25">
      <c r="A8" s="76"/>
      <c r="F8" s="77"/>
      <c r="G8" s="214"/>
      <c r="H8" s="214"/>
      <c r="I8" s="76"/>
      <c r="K8" s="76"/>
      <c r="L8" s="9" t="s">
        <v>433</v>
      </c>
    </row>
    <row r="9" spans="1:12" ht="12.75" customHeight="1" x14ac:dyDescent="0.25">
      <c r="A9" s="76"/>
      <c r="F9" s="77"/>
      <c r="G9" s="214"/>
      <c r="H9" s="214"/>
      <c r="I9" s="76"/>
      <c r="K9" s="76"/>
      <c r="L9" s="9" t="s">
        <v>77</v>
      </c>
    </row>
    <row r="10" spans="1:12" ht="12.75" customHeight="1" x14ac:dyDescent="0.25">
      <c r="A10" s="76"/>
      <c r="F10" s="77"/>
      <c r="G10" s="214"/>
      <c r="H10" s="214"/>
      <c r="I10" s="76"/>
      <c r="K10" s="76"/>
      <c r="L10" s="9" t="s">
        <v>85</v>
      </c>
    </row>
    <row r="11" spans="1:12" ht="12.75" customHeight="1" x14ac:dyDescent="0.25">
      <c r="A11" s="76"/>
      <c r="F11" s="77"/>
      <c r="G11" s="214"/>
      <c r="H11" s="214"/>
      <c r="I11" s="76"/>
      <c r="K11" s="76"/>
      <c r="L11" s="9" t="s">
        <v>215</v>
      </c>
    </row>
    <row r="12" spans="1:12" ht="12.75" customHeight="1" x14ac:dyDescent="0.25">
      <c r="A12" s="76"/>
      <c r="F12" s="77"/>
      <c r="G12" s="214"/>
      <c r="H12" s="214"/>
      <c r="I12" s="76"/>
      <c r="K12" s="76"/>
      <c r="L12" s="9" t="str">
        <f>'[2]Прил 2'!I12</f>
        <v>от "25" декабря 2015 года №20-95</v>
      </c>
    </row>
    <row r="13" spans="1:12" ht="12.75" customHeight="1" x14ac:dyDescent="0.25">
      <c r="A13" s="76"/>
      <c r="F13" s="77"/>
      <c r="G13" s="79"/>
      <c r="H13" s="79"/>
      <c r="I13" s="76"/>
      <c r="J13" s="76"/>
      <c r="K13" s="76"/>
    </row>
    <row r="14" spans="1:12" ht="12.75" customHeight="1" x14ac:dyDescent="0.25">
      <c r="A14" s="76"/>
      <c r="E14" s="215"/>
      <c r="F14" s="215"/>
      <c r="G14" s="79"/>
      <c r="H14" s="79"/>
      <c r="I14" s="76"/>
      <c r="J14" s="76"/>
      <c r="K14" s="216"/>
    </row>
    <row r="15" spans="1:12" ht="33" customHeight="1" x14ac:dyDescent="0.25">
      <c r="A15" s="218" t="s">
        <v>434</v>
      </c>
      <c r="B15" s="218"/>
      <c r="C15" s="218"/>
      <c r="D15" s="218"/>
      <c r="E15" s="218"/>
      <c r="F15" s="218"/>
      <c r="G15" s="218"/>
      <c r="H15" s="218"/>
      <c r="I15" s="218"/>
      <c r="J15" s="218"/>
      <c r="K15" s="218"/>
      <c r="L15" s="218"/>
    </row>
    <row r="16" spans="1:12" x14ac:dyDescent="0.25">
      <c r="L16" s="217" t="s">
        <v>89</v>
      </c>
    </row>
    <row r="17" spans="1:13" ht="74.25" customHeight="1" x14ac:dyDescent="0.25">
      <c r="A17" s="80" t="s">
        <v>4</v>
      </c>
      <c r="B17" s="81" t="s">
        <v>5</v>
      </c>
      <c r="C17" s="16" t="s">
        <v>26</v>
      </c>
      <c r="D17" s="17" t="s">
        <v>6</v>
      </c>
      <c r="E17" s="16" t="s">
        <v>27</v>
      </c>
      <c r="F17" s="223" t="s">
        <v>7</v>
      </c>
      <c r="G17" s="223"/>
      <c r="H17" s="223"/>
      <c r="I17" s="223"/>
      <c r="J17" s="16" t="s">
        <v>8</v>
      </c>
      <c r="K17" s="18" t="s">
        <v>423</v>
      </c>
      <c r="L17" s="18" t="s">
        <v>424</v>
      </c>
    </row>
    <row r="18" spans="1:13" x14ac:dyDescent="0.25">
      <c r="A18" s="82">
        <v>1</v>
      </c>
      <c r="B18" s="83" t="s">
        <v>78</v>
      </c>
      <c r="C18" s="20">
        <v>871</v>
      </c>
      <c r="D18" s="53" t="s">
        <v>10</v>
      </c>
      <c r="E18" s="54" t="s">
        <v>10</v>
      </c>
      <c r="F18" s="53" t="s">
        <v>11</v>
      </c>
      <c r="G18" s="54"/>
      <c r="H18" s="53"/>
      <c r="I18" s="53"/>
      <c r="J18" s="54" t="s">
        <v>9</v>
      </c>
      <c r="K18" s="22">
        <f>K19+K114+K123+K145+K165+K248+K263+K300+K310+K320</f>
        <v>86152.900000000009</v>
      </c>
      <c r="L18" s="22">
        <f>L19+L114+L123+L145+L165+L248+L263+L300+L310+L320</f>
        <v>86577.599999999991</v>
      </c>
    </row>
    <row r="19" spans="1:13" x14ac:dyDescent="0.25">
      <c r="A19" s="74"/>
      <c r="B19" s="19" t="s">
        <v>12</v>
      </c>
      <c r="C19" s="20">
        <v>871</v>
      </c>
      <c r="D19" s="21" t="s">
        <v>13</v>
      </c>
      <c r="E19" s="20" t="s">
        <v>10</v>
      </c>
      <c r="F19" s="21" t="s">
        <v>11</v>
      </c>
      <c r="G19" s="20"/>
      <c r="H19" s="21"/>
      <c r="I19" s="21"/>
      <c r="J19" s="20" t="s">
        <v>9</v>
      </c>
      <c r="K19" s="22">
        <f>K20+K53+K58+K63</f>
        <v>13121.400000000001</v>
      </c>
      <c r="L19" s="22">
        <f>L20+L53+L58+L63</f>
        <v>13367.400000000001</v>
      </c>
      <c r="M19" s="85"/>
    </row>
    <row r="20" spans="1:13" ht="43.5" x14ac:dyDescent="0.25">
      <c r="A20" s="74"/>
      <c r="B20" s="32" t="s">
        <v>16</v>
      </c>
      <c r="C20" s="20">
        <v>871</v>
      </c>
      <c r="D20" s="21" t="s">
        <v>13</v>
      </c>
      <c r="E20" s="20" t="s">
        <v>17</v>
      </c>
      <c r="F20" s="21" t="s">
        <v>11</v>
      </c>
      <c r="G20" s="20"/>
      <c r="H20" s="21"/>
      <c r="I20" s="21"/>
      <c r="J20" s="20" t="s">
        <v>9</v>
      </c>
      <c r="K20" s="33">
        <f>K21+K25+K39</f>
        <v>7979.3</v>
      </c>
      <c r="L20" s="33">
        <f>L21+L25+L39</f>
        <v>7980.3</v>
      </c>
    </row>
    <row r="21" spans="1:13" s="75" customFormat="1" ht="43.5" x14ac:dyDescent="0.25">
      <c r="A21" s="74"/>
      <c r="B21" s="23" t="s">
        <v>393</v>
      </c>
      <c r="C21" s="25">
        <v>871</v>
      </c>
      <c r="D21" s="24" t="s">
        <v>13</v>
      </c>
      <c r="E21" s="24" t="s">
        <v>17</v>
      </c>
      <c r="F21" s="24" t="s">
        <v>87</v>
      </c>
      <c r="G21" s="25"/>
      <c r="H21" s="24"/>
      <c r="I21" s="24"/>
      <c r="J21" s="25"/>
      <c r="K21" s="55">
        <f t="shared" ref="K21:L23" si="0">K22</f>
        <v>100</v>
      </c>
      <c r="L21" s="55">
        <f t="shared" si="0"/>
        <v>100</v>
      </c>
    </row>
    <row r="22" spans="1:13" s="75" customFormat="1" ht="30" x14ac:dyDescent="0.25">
      <c r="A22" s="74"/>
      <c r="B22" s="44" t="s">
        <v>366</v>
      </c>
      <c r="C22" s="29">
        <v>871</v>
      </c>
      <c r="D22" s="28" t="s">
        <v>13</v>
      </c>
      <c r="E22" s="28" t="s">
        <v>17</v>
      </c>
      <c r="F22" s="28" t="s">
        <v>87</v>
      </c>
      <c r="G22" s="28" t="s">
        <v>229</v>
      </c>
      <c r="H22" s="28" t="s">
        <v>13</v>
      </c>
      <c r="I22" s="28"/>
      <c r="J22" s="28"/>
      <c r="K22" s="31">
        <f t="shared" si="0"/>
        <v>100</v>
      </c>
      <c r="L22" s="31">
        <f t="shared" si="0"/>
        <v>100</v>
      </c>
    </row>
    <row r="23" spans="1:13" s="75" customFormat="1" ht="30" x14ac:dyDescent="0.25">
      <c r="A23" s="74"/>
      <c r="B23" s="44" t="s">
        <v>366</v>
      </c>
      <c r="C23" s="29">
        <v>871</v>
      </c>
      <c r="D23" s="28" t="s">
        <v>13</v>
      </c>
      <c r="E23" s="28" t="s">
        <v>17</v>
      </c>
      <c r="F23" s="28" t="s">
        <v>87</v>
      </c>
      <c r="G23" s="28" t="s">
        <v>229</v>
      </c>
      <c r="H23" s="28" t="s">
        <v>13</v>
      </c>
      <c r="I23" s="28" t="s">
        <v>367</v>
      </c>
      <c r="J23" s="28"/>
      <c r="K23" s="31">
        <f t="shared" si="0"/>
        <v>100</v>
      </c>
      <c r="L23" s="31">
        <f t="shared" si="0"/>
        <v>100</v>
      </c>
    </row>
    <row r="24" spans="1:13" s="75" customFormat="1" ht="30" x14ac:dyDescent="0.25">
      <c r="A24" s="74"/>
      <c r="B24" s="44" t="s">
        <v>218</v>
      </c>
      <c r="C24" s="29">
        <v>871</v>
      </c>
      <c r="D24" s="28" t="s">
        <v>13</v>
      </c>
      <c r="E24" s="28" t="s">
        <v>17</v>
      </c>
      <c r="F24" s="28" t="s">
        <v>87</v>
      </c>
      <c r="G24" s="28" t="s">
        <v>229</v>
      </c>
      <c r="H24" s="28" t="s">
        <v>13</v>
      </c>
      <c r="I24" s="28" t="s">
        <v>367</v>
      </c>
      <c r="J24" s="28" t="s">
        <v>225</v>
      </c>
      <c r="K24" s="31">
        <v>100</v>
      </c>
      <c r="L24" s="31">
        <v>100</v>
      </c>
    </row>
    <row r="25" spans="1:13" x14ac:dyDescent="0.25">
      <c r="A25" s="74"/>
      <c r="B25" s="23" t="s">
        <v>191</v>
      </c>
      <c r="C25" s="25">
        <v>871</v>
      </c>
      <c r="D25" s="24" t="s">
        <v>13</v>
      </c>
      <c r="E25" s="25" t="s">
        <v>17</v>
      </c>
      <c r="F25" s="24">
        <v>92</v>
      </c>
      <c r="G25" s="25"/>
      <c r="H25" s="24"/>
      <c r="I25" s="24"/>
      <c r="J25" s="25"/>
      <c r="K25" s="55">
        <f>K26+K31</f>
        <v>7305.4000000000005</v>
      </c>
      <c r="L25" s="55">
        <f>L26+L31</f>
        <v>7306.4000000000005</v>
      </c>
    </row>
    <row r="26" spans="1:13" ht="15" customHeight="1" x14ac:dyDescent="0.25">
      <c r="A26" s="65"/>
      <c r="B26" s="38" t="s">
        <v>72</v>
      </c>
      <c r="C26" s="35">
        <v>871</v>
      </c>
      <c r="D26" s="36" t="s">
        <v>13</v>
      </c>
      <c r="E26" s="35" t="s">
        <v>17</v>
      </c>
      <c r="F26" s="36">
        <v>92</v>
      </c>
      <c r="G26" s="35">
        <v>1</v>
      </c>
      <c r="H26" s="36"/>
      <c r="I26" s="39" t="s">
        <v>111</v>
      </c>
      <c r="J26" s="35"/>
      <c r="K26" s="37">
        <f>K27+K29</f>
        <v>713.1</v>
      </c>
      <c r="L26" s="37">
        <f>L27+L29</f>
        <v>714.1</v>
      </c>
    </row>
    <row r="27" spans="1:13" ht="59.25" customHeight="1" x14ac:dyDescent="0.25">
      <c r="A27" s="65"/>
      <c r="B27" s="40" t="s">
        <v>108</v>
      </c>
      <c r="C27" s="41">
        <v>871</v>
      </c>
      <c r="D27" s="42" t="s">
        <v>13</v>
      </c>
      <c r="E27" s="41" t="s">
        <v>17</v>
      </c>
      <c r="F27" s="42">
        <v>92</v>
      </c>
      <c r="G27" s="41">
        <v>1</v>
      </c>
      <c r="H27" s="42" t="s">
        <v>201</v>
      </c>
      <c r="I27" s="42" t="s">
        <v>217</v>
      </c>
      <c r="J27" s="41"/>
      <c r="K27" s="43">
        <f>K28</f>
        <v>689.1</v>
      </c>
      <c r="L27" s="43">
        <f>L28</f>
        <v>690.1</v>
      </c>
    </row>
    <row r="28" spans="1:13" ht="15.75" customHeight="1" x14ac:dyDescent="0.25">
      <c r="A28" s="65"/>
      <c r="B28" s="48" t="s">
        <v>209</v>
      </c>
      <c r="C28" s="41">
        <v>871</v>
      </c>
      <c r="D28" s="42" t="s">
        <v>13</v>
      </c>
      <c r="E28" s="41" t="s">
        <v>17</v>
      </c>
      <c r="F28" s="42">
        <v>92</v>
      </c>
      <c r="G28" s="41">
        <v>1</v>
      </c>
      <c r="H28" s="42" t="s">
        <v>201</v>
      </c>
      <c r="I28" s="42" t="s">
        <v>217</v>
      </c>
      <c r="J28" s="41">
        <v>120</v>
      </c>
      <c r="K28" s="43">
        <v>689.1</v>
      </c>
      <c r="L28" s="43">
        <v>690.1</v>
      </c>
    </row>
    <row r="29" spans="1:13" ht="45" x14ac:dyDescent="0.25">
      <c r="A29" s="65"/>
      <c r="B29" s="44" t="s">
        <v>109</v>
      </c>
      <c r="C29" s="41">
        <v>871</v>
      </c>
      <c r="D29" s="42" t="s">
        <v>13</v>
      </c>
      <c r="E29" s="41" t="s">
        <v>17</v>
      </c>
      <c r="F29" s="42">
        <v>92</v>
      </c>
      <c r="G29" s="41">
        <v>1</v>
      </c>
      <c r="H29" s="42" t="s">
        <v>201</v>
      </c>
      <c r="I29" s="42" t="s">
        <v>216</v>
      </c>
      <c r="J29" s="41"/>
      <c r="K29" s="43">
        <f>K30</f>
        <v>24</v>
      </c>
      <c r="L29" s="43">
        <f>L30</f>
        <v>24</v>
      </c>
    </row>
    <row r="30" spans="1:13" ht="30" x14ac:dyDescent="0.25">
      <c r="A30" s="65"/>
      <c r="B30" s="44" t="s">
        <v>218</v>
      </c>
      <c r="C30" s="41">
        <v>871</v>
      </c>
      <c r="D30" s="42" t="s">
        <v>13</v>
      </c>
      <c r="E30" s="41" t="s">
        <v>17</v>
      </c>
      <c r="F30" s="42">
        <v>92</v>
      </c>
      <c r="G30" s="41">
        <v>1</v>
      </c>
      <c r="H30" s="42" t="s">
        <v>201</v>
      </c>
      <c r="I30" s="42" t="s">
        <v>216</v>
      </c>
      <c r="J30" s="41">
        <v>240</v>
      </c>
      <c r="K30" s="31">
        <v>24</v>
      </c>
      <c r="L30" s="31">
        <v>24</v>
      </c>
    </row>
    <row r="31" spans="1:13" s="84" customFormat="1" ht="15.75" customHeight="1" x14ac:dyDescent="0.25">
      <c r="A31" s="65"/>
      <c r="B31" s="45" t="s">
        <v>186</v>
      </c>
      <c r="C31" s="35">
        <v>871</v>
      </c>
      <c r="D31" s="36" t="s">
        <v>13</v>
      </c>
      <c r="E31" s="35" t="s">
        <v>17</v>
      </c>
      <c r="F31" s="36">
        <v>92</v>
      </c>
      <c r="G31" s="35">
        <v>2</v>
      </c>
      <c r="H31" s="36"/>
      <c r="I31" s="39" t="s">
        <v>111</v>
      </c>
      <c r="J31" s="35"/>
      <c r="K31" s="37">
        <f>K32+K34</f>
        <v>6592.3</v>
      </c>
      <c r="L31" s="37">
        <f>L32+L34</f>
        <v>6592.3</v>
      </c>
    </row>
    <row r="32" spans="1:13" s="84" customFormat="1" ht="61.5" customHeight="1" x14ac:dyDescent="0.25">
      <c r="A32" s="65"/>
      <c r="B32" s="44" t="s">
        <v>108</v>
      </c>
      <c r="C32" s="41">
        <v>871</v>
      </c>
      <c r="D32" s="42" t="s">
        <v>13</v>
      </c>
      <c r="E32" s="41" t="s">
        <v>17</v>
      </c>
      <c r="F32" s="42">
        <v>92</v>
      </c>
      <c r="G32" s="41">
        <v>2</v>
      </c>
      <c r="H32" s="42" t="s">
        <v>201</v>
      </c>
      <c r="I32" s="42" t="s">
        <v>217</v>
      </c>
      <c r="J32" s="41"/>
      <c r="K32" s="43">
        <f>K33</f>
        <v>5426.1</v>
      </c>
      <c r="L32" s="43">
        <f>L33</f>
        <v>5426.1</v>
      </c>
    </row>
    <row r="33" spans="1:12" ht="16.5" customHeight="1" x14ac:dyDescent="0.25">
      <c r="A33" s="65"/>
      <c r="B33" s="48" t="s">
        <v>209</v>
      </c>
      <c r="C33" s="41">
        <v>871</v>
      </c>
      <c r="D33" s="42" t="s">
        <v>13</v>
      </c>
      <c r="E33" s="41" t="s">
        <v>17</v>
      </c>
      <c r="F33" s="42">
        <v>92</v>
      </c>
      <c r="G33" s="41">
        <v>2</v>
      </c>
      <c r="H33" s="42" t="s">
        <v>201</v>
      </c>
      <c r="I33" s="42" t="s">
        <v>217</v>
      </c>
      <c r="J33" s="41">
        <v>120</v>
      </c>
      <c r="K33" s="43">
        <v>5426.1</v>
      </c>
      <c r="L33" s="43">
        <v>5426.1</v>
      </c>
    </row>
    <row r="34" spans="1:12" ht="43.5" customHeight="1" x14ac:dyDescent="0.25">
      <c r="A34" s="65"/>
      <c r="B34" s="44" t="s">
        <v>109</v>
      </c>
      <c r="C34" s="41">
        <v>871</v>
      </c>
      <c r="D34" s="42" t="s">
        <v>13</v>
      </c>
      <c r="E34" s="41" t="s">
        <v>17</v>
      </c>
      <c r="F34" s="42">
        <v>92</v>
      </c>
      <c r="G34" s="41">
        <v>2</v>
      </c>
      <c r="H34" s="42" t="s">
        <v>201</v>
      </c>
      <c r="I34" s="42" t="s">
        <v>216</v>
      </c>
      <c r="J34" s="41"/>
      <c r="K34" s="43">
        <f>SUM(K35:K38)</f>
        <v>1166.2</v>
      </c>
      <c r="L34" s="43">
        <f>SUM(L35:L38)</f>
        <v>1166.2</v>
      </c>
    </row>
    <row r="35" spans="1:12" ht="14.25" customHeight="1" x14ac:dyDescent="0.25">
      <c r="A35" s="65"/>
      <c r="B35" s="48" t="s">
        <v>209</v>
      </c>
      <c r="C35" s="41">
        <v>871</v>
      </c>
      <c r="D35" s="42" t="s">
        <v>13</v>
      </c>
      <c r="E35" s="41" t="s">
        <v>17</v>
      </c>
      <c r="F35" s="42">
        <v>92</v>
      </c>
      <c r="G35" s="41">
        <v>2</v>
      </c>
      <c r="H35" s="42" t="s">
        <v>201</v>
      </c>
      <c r="I35" s="42" t="s">
        <v>216</v>
      </c>
      <c r="J35" s="41">
        <v>120</v>
      </c>
      <c r="K35" s="43">
        <v>14.4</v>
      </c>
      <c r="L35" s="43">
        <v>14.4</v>
      </c>
    </row>
    <row r="36" spans="1:12" ht="32.25" customHeight="1" x14ac:dyDescent="0.25">
      <c r="A36" s="65"/>
      <c r="B36" s="44" t="s">
        <v>218</v>
      </c>
      <c r="C36" s="41">
        <v>871</v>
      </c>
      <c r="D36" s="42" t="s">
        <v>13</v>
      </c>
      <c r="E36" s="41" t="s">
        <v>17</v>
      </c>
      <c r="F36" s="42">
        <v>92</v>
      </c>
      <c r="G36" s="41">
        <v>2</v>
      </c>
      <c r="H36" s="42" t="s">
        <v>201</v>
      </c>
      <c r="I36" s="42" t="s">
        <v>216</v>
      </c>
      <c r="J36" s="41">
        <v>240</v>
      </c>
      <c r="K36" s="31">
        <v>1069.8</v>
      </c>
      <c r="L36" s="31">
        <v>1069.8</v>
      </c>
    </row>
    <row r="37" spans="1:12" ht="15" hidden="1" customHeight="1" x14ac:dyDescent="0.25">
      <c r="A37" s="65"/>
      <c r="B37" s="44" t="s">
        <v>219</v>
      </c>
      <c r="C37" s="41">
        <v>871</v>
      </c>
      <c r="D37" s="42" t="s">
        <v>13</v>
      </c>
      <c r="E37" s="41" t="s">
        <v>17</v>
      </c>
      <c r="F37" s="42">
        <v>92</v>
      </c>
      <c r="G37" s="41">
        <v>2</v>
      </c>
      <c r="H37" s="42" t="s">
        <v>201</v>
      </c>
      <c r="I37" s="42" t="s">
        <v>216</v>
      </c>
      <c r="J37" s="41">
        <v>830</v>
      </c>
      <c r="K37" s="31"/>
      <c r="L37" s="31"/>
    </row>
    <row r="38" spans="1:12" ht="18" customHeight="1" x14ac:dyDescent="0.25">
      <c r="A38" s="65"/>
      <c r="B38" s="44" t="s">
        <v>210</v>
      </c>
      <c r="C38" s="41">
        <v>871</v>
      </c>
      <c r="D38" s="42" t="s">
        <v>13</v>
      </c>
      <c r="E38" s="41" t="s">
        <v>17</v>
      </c>
      <c r="F38" s="42">
        <v>92</v>
      </c>
      <c r="G38" s="41">
        <v>2</v>
      </c>
      <c r="H38" s="42" t="s">
        <v>201</v>
      </c>
      <c r="I38" s="42" t="s">
        <v>216</v>
      </c>
      <c r="J38" s="41">
        <v>850</v>
      </c>
      <c r="K38" s="43">
        <v>82</v>
      </c>
      <c r="L38" s="43">
        <v>82</v>
      </c>
    </row>
    <row r="39" spans="1:12" ht="19.5" customHeight="1" x14ac:dyDescent="0.25">
      <c r="A39" s="65"/>
      <c r="B39" s="46" t="s">
        <v>166</v>
      </c>
      <c r="C39" s="20">
        <v>871</v>
      </c>
      <c r="D39" s="21" t="s">
        <v>13</v>
      </c>
      <c r="E39" s="20" t="s">
        <v>17</v>
      </c>
      <c r="F39" s="21">
        <v>97</v>
      </c>
      <c r="G39" s="54"/>
      <c r="H39" s="53"/>
      <c r="I39" s="53"/>
      <c r="J39" s="54"/>
      <c r="K39" s="33">
        <f>K40</f>
        <v>573.9</v>
      </c>
      <c r="L39" s="33">
        <f>L40</f>
        <v>573.9</v>
      </c>
    </row>
    <row r="40" spans="1:12" ht="66" customHeight="1" x14ac:dyDescent="0.25">
      <c r="A40" s="74"/>
      <c r="B40" s="60" t="s">
        <v>112</v>
      </c>
      <c r="C40" s="25">
        <v>871</v>
      </c>
      <c r="D40" s="24" t="s">
        <v>13</v>
      </c>
      <c r="E40" s="25" t="s">
        <v>17</v>
      </c>
      <c r="F40" s="24">
        <v>97</v>
      </c>
      <c r="G40" s="25">
        <v>2</v>
      </c>
      <c r="H40" s="24"/>
      <c r="I40" s="24"/>
      <c r="J40" s="25"/>
      <c r="K40" s="55">
        <f>K41+K43+K45+K47+K49+K51</f>
        <v>573.9</v>
      </c>
      <c r="L40" s="55">
        <f>L41+L43+L45+L47+L49+L51</f>
        <v>573.9</v>
      </c>
    </row>
    <row r="41" spans="1:12" ht="36" customHeight="1" x14ac:dyDescent="0.25">
      <c r="A41" s="74"/>
      <c r="B41" s="47" t="s">
        <v>296</v>
      </c>
      <c r="C41" s="42" t="s">
        <v>28</v>
      </c>
      <c r="D41" s="42" t="s">
        <v>13</v>
      </c>
      <c r="E41" s="42" t="s">
        <v>17</v>
      </c>
      <c r="F41" s="28" t="s">
        <v>121</v>
      </c>
      <c r="G41" s="29">
        <v>2</v>
      </c>
      <c r="H41" s="28" t="s">
        <v>201</v>
      </c>
      <c r="I41" s="42" t="s">
        <v>244</v>
      </c>
      <c r="J41" s="41"/>
      <c r="K41" s="31">
        <f>K42</f>
        <v>90.8</v>
      </c>
      <c r="L41" s="31">
        <f>L42</f>
        <v>90.8</v>
      </c>
    </row>
    <row r="42" spans="1:12" ht="12.75" customHeight="1" x14ac:dyDescent="0.25">
      <c r="A42" s="74"/>
      <c r="B42" s="58" t="s">
        <v>90</v>
      </c>
      <c r="C42" s="42" t="s">
        <v>28</v>
      </c>
      <c r="D42" s="42" t="s">
        <v>13</v>
      </c>
      <c r="E42" s="42" t="s">
        <v>17</v>
      </c>
      <c r="F42" s="28" t="s">
        <v>121</v>
      </c>
      <c r="G42" s="29">
        <v>2</v>
      </c>
      <c r="H42" s="28" t="s">
        <v>201</v>
      </c>
      <c r="I42" s="42" t="s">
        <v>244</v>
      </c>
      <c r="J42" s="41">
        <v>500</v>
      </c>
      <c r="K42" s="31">
        <v>90.8</v>
      </c>
      <c r="L42" s="31">
        <v>90.8</v>
      </c>
    </row>
    <row r="43" spans="1:12" ht="80.25" customHeight="1" x14ac:dyDescent="0.25">
      <c r="A43" s="65"/>
      <c r="B43" s="44" t="s">
        <v>297</v>
      </c>
      <c r="C43" s="41">
        <v>871</v>
      </c>
      <c r="D43" s="42" t="s">
        <v>13</v>
      </c>
      <c r="E43" s="41" t="s">
        <v>17</v>
      </c>
      <c r="F43" s="42">
        <v>97</v>
      </c>
      <c r="G43" s="41">
        <v>2</v>
      </c>
      <c r="H43" s="42" t="s">
        <v>201</v>
      </c>
      <c r="I43" s="28" t="s">
        <v>245</v>
      </c>
      <c r="J43" s="29"/>
      <c r="K43" s="43">
        <f>K44</f>
        <v>89.4</v>
      </c>
      <c r="L43" s="43">
        <f>L44</f>
        <v>89.4</v>
      </c>
    </row>
    <row r="44" spans="1:12" ht="12.75" customHeight="1" x14ac:dyDescent="0.25">
      <c r="A44" s="65"/>
      <c r="B44" s="58" t="s">
        <v>90</v>
      </c>
      <c r="C44" s="41">
        <v>871</v>
      </c>
      <c r="D44" s="42" t="s">
        <v>13</v>
      </c>
      <c r="E44" s="41" t="s">
        <v>17</v>
      </c>
      <c r="F44" s="42">
        <v>97</v>
      </c>
      <c r="G44" s="41">
        <v>2</v>
      </c>
      <c r="H44" s="42" t="s">
        <v>201</v>
      </c>
      <c r="I44" s="28" t="s">
        <v>245</v>
      </c>
      <c r="J44" s="29">
        <v>500</v>
      </c>
      <c r="K44" s="43">
        <v>89.4</v>
      </c>
      <c r="L44" s="43">
        <v>89.4</v>
      </c>
    </row>
    <row r="45" spans="1:12" ht="65.25" customHeight="1" x14ac:dyDescent="0.25">
      <c r="A45" s="65"/>
      <c r="B45" s="44" t="s">
        <v>298</v>
      </c>
      <c r="C45" s="41">
        <v>871</v>
      </c>
      <c r="D45" s="42" t="s">
        <v>13</v>
      </c>
      <c r="E45" s="41" t="s">
        <v>17</v>
      </c>
      <c r="F45" s="42">
        <v>97</v>
      </c>
      <c r="G45" s="41">
        <v>2</v>
      </c>
      <c r="H45" s="42" t="s">
        <v>201</v>
      </c>
      <c r="I45" s="28" t="s">
        <v>246</v>
      </c>
      <c r="J45" s="29"/>
      <c r="K45" s="43">
        <f>K46</f>
        <v>55.9</v>
      </c>
      <c r="L45" s="43">
        <f>L46</f>
        <v>55.9</v>
      </c>
    </row>
    <row r="46" spans="1:12" ht="12.75" customHeight="1" x14ac:dyDescent="0.25">
      <c r="A46" s="65"/>
      <c r="B46" s="58" t="s">
        <v>90</v>
      </c>
      <c r="C46" s="41">
        <v>871</v>
      </c>
      <c r="D46" s="42" t="s">
        <v>13</v>
      </c>
      <c r="E46" s="41" t="s">
        <v>17</v>
      </c>
      <c r="F46" s="42">
        <v>97</v>
      </c>
      <c r="G46" s="41">
        <v>2</v>
      </c>
      <c r="H46" s="42" t="s">
        <v>201</v>
      </c>
      <c r="I46" s="42" t="s">
        <v>246</v>
      </c>
      <c r="J46" s="41">
        <v>500</v>
      </c>
      <c r="K46" s="43">
        <v>55.9</v>
      </c>
      <c r="L46" s="43">
        <v>55.9</v>
      </c>
    </row>
    <row r="47" spans="1:12" ht="36" customHeight="1" x14ac:dyDescent="0.25">
      <c r="A47" s="65"/>
      <c r="B47" s="44" t="s">
        <v>114</v>
      </c>
      <c r="C47" s="41">
        <v>871</v>
      </c>
      <c r="D47" s="42" t="s">
        <v>13</v>
      </c>
      <c r="E47" s="41" t="s">
        <v>17</v>
      </c>
      <c r="F47" s="42">
        <v>97</v>
      </c>
      <c r="G47" s="41">
        <v>2</v>
      </c>
      <c r="H47" s="42" t="s">
        <v>201</v>
      </c>
      <c r="I47" s="42" t="s">
        <v>247</v>
      </c>
      <c r="J47" s="41"/>
      <c r="K47" s="43">
        <f>K48</f>
        <v>60.2</v>
      </c>
      <c r="L47" s="43">
        <f>L48</f>
        <v>60.2</v>
      </c>
    </row>
    <row r="48" spans="1:12" ht="12.75" customHeight="1" x14ac:dyDescent="0.25">
      <c r="A48" s="65"/>
      <c r="B48" s="58" t="s">
        <v>90</v>
      </c>
      <c r="C48" s="41">
        <v>871</v>
      </c>
      <c r="D48" s="42" t="s">
        <v>13</v>
      </c>
      <c r="E48" s="41" t="s">
        <v>17</v>
      </c>
      <c r="F48" s="42">
        <v>97</v>
      </c>
      <c r="G48" s="41">
        <v>2</v>
      </c>
      <c r="H48" s="42" t="s">
        <v>201</v>
      </c>
      <c r="I48" s="42" t="s">
        <v>247</v>
      </c>
      <c r="J48" s="41">
        <v>500</v>
      </c>
      <c r="K48" s="43">
        <v>60.2</v>
      </c>
      <c r="L48" s="43">
        <v>60.2</v>
      </c>
    </row>
    <row r="49" spans="1:13" ht="27.75" customHeight="1" x14ac:dyDescent="0.25">
      <c r="A49" s="65"/>
      <c r="B49" s="44" t="s">
        <v>299</v>
      </c>
      <c r="C49" s="41">
        <v>871</v>
      </c>
      <c r="D49" s="42" t="s">
        <v>13</v>
      </c>
      <c r="E49" s="41" t="s">
        <v>17</v>
      </c>
      <c r="F49" s="42">
        <v>97</v>
      </c>
      <c r="G49" s="41">
        <v>2</v>
      </c>
      <c r="H49" s="42" t="s">
        <v>201</v>
      </c>
      <c r="I49" s="42" t="s">
        <v>248</v>
      </c>
      <c r="J49" s="41"/>
      <c r="K49" s="43">
        <f>K50</f>
        <v>141.6</v>
      </c>
      <c r="L49" s="43">
        <f>L50</f>
        <v>141.6</v>
      </c>
    </row>
    <row r="50" spans="1:13" ht="12.75" customHeight="1" x14ac:dyDescent="0.25">
      <c r="A50" s="65"/>
      <c r="B50" s="58" t="s">
        <v>90</v>
      </c>
      <c r="C50" s="41">
        <v>871</v>
      </c>
      <c r="D50" s="42" t="s">
        <v>13</v>
      </c>
      <c r="E50" s="41" t="s">
        <v>17</v>
      </c>
      <c r="F50" s="42">
        <v>97</v>
      </c>
      <c r="G50" s="41">
        <v>2</v>
      </c>
      <c r="H50" s="42" t="s">
        <v>201</v>
      </c>
      <c r="I50" s="42" t="s">
        <v>248</v>
      </c>
      <c r="J50" s="41">
        <v>500</v>
      </c>
      <c r="K50" s="43">
        <v>141.6</v>
      </c>
      <c r="L50" s="43">
        <v>141.6</v>
      </c>
    </row>
    <row r="51" spans="1:13" ht="52.5" customHeight="1" x14ac:dyDescent="0.25">
      <c r="A51" s="65" t="s">
        <v>435</v>
      </c>
      <c r="B51" s="44" t="s">
        <v>300</v>
      </c>
      <c r="C51" s="41">
        <v>871</v>
      </c>
      <c r="D51" s="42" t="s">
        <v>13</v>
      </c>
      <c r="E51" s="41" t="s">
        <v>17</v>
      </c>
      <c r="F51" s="42">
        <v>97</v>
      </c>
      <c r="G51" s="41">
        <v>2</v>
      </c>
      <c r="H51" s="42" t="s">
        <v>201</v>
      </c>
      <c r="I51" s="42" t="s">
        <v>249</v>
      </c>
      <c r="J51" s="41"/>
      <c r="K51" s="43">
        <f>K52</f>
        <v>136</v>
      </c>
      <c r="L51" s="43">
        <f>L52</f>
        <v>136</v>
      </c>
    </row>
    <row r="52" spans="1:13" ht="21" customHeight="1" x14ac:dyDescent="0.25">
      <c r="A52" s="65"/>
      <c r="B52" s="58" t="s">
        <v>90</v>
      </c>
      <c r="C52" s="41">
        <v>871</v>
      </c>
      <c r="D52" s="42" t="s">
        <v>13</v>
      </c>
      <c r="E52" s="41" t="s">
        <v>17</v>
      </c>
      <c r="F52" s="42">
        <v>97</v>
      </c>
      <c r="G52" s="41">
        <v>2</v>
      </c>
      <c r="H52" s="42" t="s">
        <v>201</v>
      </c>
      <c r="I52" s="42" t="s">
        <v>249</v>
      </c>
      <c r="J52" s="41">
        <v>500</v>
      </c>
      <c r="K52" s="43">
        <v>136</v>
      </c>
      <c r="L52" s="43">
        <v>136</v>
      </c>
    </row>
    <row r="53" spans="1:13" ht="33.75" customHeight="1" x14ac:dyDescent="0.25">
      <c r="A53" s="65"/>
      <c r="B53" s="46" t="s">
        <v>359</v>
      </c>
      <c r="C53" s="21">
        <v>871</v>
      </c>
      <c r="D53" s="21" t="s">
        <v>13</v>
      </c>
      <c r="E53" s="21" t="s">
        <v>135</v>
      </c>
      <c r="F53" s="21"/>
      <c r="G53" s="21"/>
      <c r="H53" s="21"/>
      <c r="I53" s="21"/>
      <c r="J53" s="21"/>
      <c r="K53" s="33">
        <f t="shared" ref="K53:L56" si="1">K54</f>
        <v>138.30000000000001</v>
      </c>
      <c r="L53" s="33">
        <f t="shared" si="1"/>
        <v>138.30000000000001</v>
      </c>
    </row>
    <row r="54" spans="1:13" ht="21" customHeight="1" x14ac:dyDescent="0.25">
      <c r="A54" s="65"/>
      <c r="B54" s="44" t="s">
        <v>90</v>
      </c>
      <c r="C54" s="42" t="s">
        <v>28</v>
      </c>
      <c r="D54" s="42" t="s">
        <v>13</v>
      </c>
      <c r="E54" s="42" t="s">
        <v>135</v>
      </c>
      <c r="F54" s="42" t="s">
        <v>121</v>
      </c>
      <c r="G54" s="42"/>
      <c r="H54" s="42"/>
      <c r="I54" s="42"/>
      <c r="J54" s="42"/>
      <c r="K54" s="43">
        <f t="shared" si="1"/>
        <v>138.30000000000001</v>
      </c>
      <c r="L54" s="43">
        <f t="shared" si="1"/>
        <v>138.30000000000001</v>
      </c>
    </row>
    <row r="55" spans="1:13" ht="54" customHeight="1" x14ac:dyDescent="0.25">
      <c r="A55" s="65"/>
      <c r="B55" s="44" t="s">
        <v>112</v>
      </c>
      <c r="C55" s="42" t="s">
        <v>28</v>
      </c>
      <c r="D55" s="42" t="s">
        <v>13</v>
      </c>
      <c r="E55" s="42" t="s">
        <v>135</v>
      </c>
      <c r="F55" s="42" t="s">
        <v>121</v>
      </c>
      <c r="G55" s="42" t="s">
        <v>198</v>
      </c>
      <c r="H55" s="42"/>
      <c r="I55" s="42"/>
      <c r="J55" s="42"/>
      <c r="K55" s="43">
        <f t="shared" si="1"/>
        <v>138.30000000000001</v>
      </c>
      <c r="L55" s="43">
        <f t="shared" si="1"/>
        <v>138.30000000000001</v>
      </c>
    </row>
    <row r="56" spans="1:13" ht="35.25" customHeight="1" x14ac:dyDescent="0.25">
      <c r="A56" s="65"/>
      <c r="B56" s="44" t="s">
        <v>301</v>
      </c>
      <c r="C56" s="41">
        <v>871</v>
      </c>
      <c r="D56" s="42" t="s">
        <v>13</v>
      </c>
      <c r="E56" s="42" t="s">
        <v>135</v>
      </c>
      <c r="F56" s="42">
        <v>97</v>
      </c>
      <c r="G56" s="41">
        <v>2</v>
      </c>
      <c r="H56" s="42" t="s">
        <v>201</v>
      </c>
      <c r="I56" s="42" t="s">
        <v>368</v>
      </c>
      <c r="J56" s="41"/>
      <c r="K56" s="43">
        <f t="shared" si="1"/>
        <v>138.30000000000001</v>
      </c>
      <c r="L56" s="43">
        <f t="shared" si="1"/>
        <v>138.30000000000001</v>
      </c>
    </row>
    <row r="57" spans="1:13" ht="21" customHeight="1" x14ac:dyDescent="0.25">
      <c r="A57" s="65"/>
      <c r="B57" s="58" t="s">
        <v>90</v>
      </c>
      <c r="C57" s="41">
        <v>871</v>
      </c>
      <c r="D57" s="42" t="s">
        <v>13</v>
      </c>
      <c r="E57" s="42" t="s">
        <v>135</v>
      </c>
      <c r="F57" s="42">
        <v>97</v>
      </c>
      <c r="G57" s="41">
        <v>2</v>
      </c>
      <c r="H57" s="42" t="s">
        <v>201</v>
      </c>
      <c r="I57" s="42" t="s">
        <v>368</v>
      </c>
      <c r="J57" s="41">
        <v>500</v>
      </c>
      <c r="K57" s="43">
        <v>138.30000000000001</v>
      </c>
      <c r="L57" s="43">
        <v>138.30000000000001</v>
      </c>
    </row>
    <row r="58" spans="1:13" ht="18" customHeight="1" x14ac:dyDescent="0.25">
      <c r="A58" s="74"/>
      <c r="B58" s="32" t="s">
        <v>0</v>
      </c>
      <c r="C58" s="20">
        <v>871</v>
      </c>
      <c r="D58" s="21" t="s">
        <v>13</v>
      </c>
      <c r="E58" s="20">
        <v>11</v>
      </c>
      <c r="F58" s="21"/>
      <c r="G58" s="20"/>
      <c r="H58" s="21"/>
      <c r="I58" s="21"/>
      <c r="J58" s="20" t="s">
        <v>9</v>
      </c>
      <c r="K58" s="22">
        <f t="shared" ref="K58:L61" si="2">K59</f>
        <v>1708</v>
      </c>
      <c r="L58" s="22">
        <f t="shared" si="2"/>
        <v>1958</v>
      </c>
      <c r="M58" s="85"/>
    </row>
    <row r="59" spans="1:13" ht="18.75" customHeight="1" x14ac:dyDescent="0.25">
      <c r="A59" s="65"/>
      <c r="B59" s="48" t="s">
        <v>0</v>
      </c>
      <c r="C59" s="41">
        <v>871</v>
      </c>
      <c r="D59" s="42" t="s">
        <v>13</v>
      </c>
      <c r="E59" s="41">
        <v>11</v>
      </c>
      <c r="F59" s="42">
        <v>94</v>
      </c>
      <c r="G59" s="49">
        <v>0</v>
      </c>
      <c r="H59" s="50"/>
      <c r="I59" s="50" t="s">
        <v>111</v>
      </c>
      <c r="J59" s="41"/>
      <c r="K59" s="51">
        <f t="shared" si="2"/>
        <v>1708</v>
      </c>
      <c r="L59" s="51">
        <f t="shared" si="2"/>
        <v>1958</v>
      </c>
      <c r="M59" s="85"/>
    </row>
    <row r="60" spans="1:13" x14ac:dyDescent="0.25">
      <c r="A60" s="65"/>
      <c r="B60" s="27" t="s">
        <v>1</v>
      </c>
      <c r="C60" s="29">
        <v>871</v>
      </c>
      <c r="D60" s="28" t="s">
        <v>13</v>
      </c>
      <c r="E60" s="29">
        <v>11</v>
      </c>
      <c r="F60" s="42">
        <v>94</v>
      </c>
      <c r="G60" s="41">
        <v>1</v>
      </c>
      <c r="H60" s="42"/>
      <c r="I60" s="50" t="s">
        <v>111</v>
      </c>
      <c r="J60" s="29" t="s">
        <v>9</v>
      </c>
      <c r="K60" s="52">
        <f t="shared" si="2"/>
        <v>1708</v>
      </c>
      <c r="L60" s="52">
        <f t="shared" si="2"/>
        <v>1958</v>
      </c>
    </row>
    <row r="61" spans="1:13" x14ac:dyDescent="0.25">
      <c r="A61" s="65"/>
      <c r="B61" s="27" t="str">
        <f>B60</f>
        <v>Резервные фонды местных администраций</v>
      </c>
      <c r="C61" s="29">
        <v>871</v>
      </c>
      <c r="D61" s="28" t="s">
        <v>13</v>
      </c>
      <c r="E61" s="29">
        <v>11</v>
      </c>
      <c r="F61" s="42">
        <v>94</v>
      </c>
      <c r="G61" s="41">
        <v>1</v>
      </c>
      <c r="H61" s="42" t="s">
        <v>201</v>
      </c>
      <c r="I61" s="42" t="s">
        <v>250</v>
      </c>
      <c r="J61" s="29"/>
      <c r="K61" s="52">
        <f t="shared" si="2"/>
        <v>1708</v>
      </c>
      <c r="L61" s="52">
        <f>L62</f>
        <v>1958</v>
      </c>
    </row>
    <row r="62" spans="1:13" ht="12.75" customHeight="1" x14ac:dyDescent="0.25">
      <c r="A62" s="65"/>
      <c r="B62" s="27" t="s">
        <v>212</v>
      </c>
      <c r="C62" s="29">
        <v>871</v>
      </c>
      <c r="D62" s="28" t="s">
        <v>13</v>
      </c>
      <c r="E62" s="29">
        <v>11</v>
      </c>
      <c r="F62" s="42">
        <v>94</v>
      </c>
      <c r="G62" s="41">
        <v>1</v>
      </c>
      <c r="H62" s="42" t="s">
        <v>201</v>
      </c>
      <c r="I62" s="42" t="s">
        <v>250</v>
      </c>
      <c r="J62" s="28" t="s">
        <v>211</v>
      </c>
      <c r="K62" s="52">
        <f>2800-1092</f>
        <v>1708</v>
      </c>
      <c r="L62" s="52">
        <f>2800-400-442</f>
        <v>1958</v>
      </c>
    </row>
    <row r="63" spans="1:13" ht="12.75" customHeight="1" x14ac:dyDescent="0.25">
      <c r="A63" s="65"/>
      <c r="B63" s="32" t="s">
        <v>25</v>
      </c>
      <c r="C63" s="20">
        <v>871</v>
      </c>
      <c r="D63" s="21" t="s">
        <v>13</v>
      </c>
      <c r="E63" s="20">
        <v>13</v>
      </c>
      <c r="F63" s="53"/>
      <c r="G63" s="54"/>
      <c r="H63" s="53"/>
      <c r="I63" s="53"/>
      <c r="J63" s="54"/>
      <c r="K63" s="33">
        <f>K64+K75+K92+K99+K103+K109</f>
        <v>3295.8</v>
      </c>
      <c r="L63" s="33">
        <f>L64+L75+L92+L99+L103+L109</f>
        <v>3290.8</v>
      </c>
    </row>
    <row r="64" spans="1:13" ht="43.5" customHeight="1" x14ac:dyDescent="0.25">
      <c r="A64" s="65"/>
      <c r="B64" s="23" t="s">
        <v>116</v>
      </c>
      <c r="C64" s="25">
        <v>871</v>
      </c>
      <c r="D64" s="24" t="s">
        <v>13</v>
      </c>
      <c r="E64" s="25">
        <v>13</v>
      </c>
      <c r="F64" s="24" t="s">
        <v>13</v>
      </c>
      <c r="G64" s="25"/>
      <c r="H64" s="24"/>
      <c r="I64" s="24"/>
      <c r="J64" s="25"/>
      <c r="K64" s="55">
        <f>K65+K72</f>
        <v>1818.8</v>
      </c>
      <c r="L64" s="55">
        <f>L65+L72</f>
        <v>1818.8</v>
      </c>
    </row>
    <row r="65" spans="1:12" ht="12.75" customHeight="1" x14ac:dyDescent="0.25">
      <c r="A65" s="65"/>
      <c r="B65" s="34" t="s">
        <v>173</v>
      </c>
      <c r="C65" s="35">
        <v>871</v>
      </c>
      <c r="D65" s="36" t="s">
        <v>13</v>
      </c>
      <c r="E65" s="35">
        <v>13</v>
      </c>
      <c r="F65" s="36" t="s">
        <v>13</v>
      </c>
      <c r="G65" s="35">
        <v>1</v>
      </c>
      <c r="H65" s="36"/>
      <c r="I65" s="36"/>
      <c r="J65" s="35"/>
      <c r="K65" s="37">
        <f>K66+K68+K70</f>
        <v>1224.8</v>
      </c>
      <c r="L65" s="37">
        <f>L66+L68+L70</f>
        <v>1224.8</v>
      </c>
    </row>
    <row r="66" spans="1:12" ht="15.75" customHeight="1" x14ac:dyDescent="0.25">
      <c r="A66" s="65"/>
      <c r="B66" s="47" t="s">
        <v>115</v>
      </c>
      <c r="C66" s="29">
        <v>871</v>
      </c>
      <c r="D66" s="28" t="s">
        <v>13</v>
      </c>
      <c r="E66" s="29">
        <v>13</v>
      </c>
      <c r="F66" s="28" t="s">
        <v>13</v>
      </c>
      <c r="G66" s="29">
        <v>1</v>
      </c>
      <c r="H66" s="28" t="s">
        <v>201</v>
      </c>
      <c r="I66" s="28" t="s">
        <v>251</v>
      </c>
      <c r="J66" s="29"/>
      <c r="K66" s="31">
        <f>K67</f>
        <v>749.4</v>
      </c>
      <c r="L66" s="31">
        <f>L67</f>
        <v>749.4</v>
      </c>
    </row>
    <row r="67" spans="1:12" ht="30.75" customHeight="1" x14ac:dyDescent="0.25">
      <c r="A67" s="65"/>
      <c r="B67" s="44" t="s">
        <v>218</v>
      </c>
      <c r="C67" s="29">
        <v>871</v>
      </c>
      <c r="D67" s="28" t="s">
        <v>13</v>
      </c>
      <c r="E67" s="29">
        <v>13</v>
      </c>
      <c r="F67" s="28" t="s">
        <v>13</v>
      </c>
      <c r="G67" s="29">
        <v>1</v>
      </c>
      <c r="H67" s="28" t="s">
        <v>201</v>
      </c>
      <c r="I67" s="28" t="s">
        <v>251</v>
      </c>
      <c r="J67" s="29">
        <v>240</v>
      </c>
      <c r="K67" s="31">
        <v>749.4</v>
      </c>
      <c r="L67" s="31">
        <v>749.4</v>
      </c>
    </row>
    <row r="68" spans="1:12" ht="16.5" customHeight="1" x14ac:dyDescent="0.25">
      <c r="A68" s="65"/>
      <c r="B68" s="47" t="s">
        <v>403</v>
      </c>
      <c r="C68" s="29">
        <v>871</v>
      </c>
      <c r="D68" s="28" t="s">
        <v>13</v>
      </c>
      <c r="E68" s="29">
        <v>13</v>
      </c>
      <c r="F68" s="28" t="s">
        <v>13</v>
      </c>
      <c r="G68" s="29">
        <v>1</v>
      </c>
      <c r="H68" s="28" t="s">
        <v>201</v>
      </c>
      <c r="I68" s="28" t="s">
        <v>252</v>
      </c>
      <c r="J68" s="29"/>
      <c r="K68" s="31">
        <f>K69</f>
        <v>235.4</v>
      </c>
      <c r="L68" s="31">
        <f>L69</f>
        <v>235.4</v>
      </c>
    </row>
    <row r="69" spans="1:12" ht="33" customHeight="1" x14ac:dyDescent="0.25">
      <c r="A69" s="65"/>
      <c r="B69" s="44" t="s">
        <v>218</v>
      </c>
      <c r="C69" s="29">
        <v>871</v>
      </c>
      <c r="D69" s="28" t="s">
        <v>13</v>
      </c>
      <c r="E69" s="29">
        <v>13</v>
      </c>
      <c r="F69" s="28" t="s">
        <v>13</v>
      </c>
      <c r="G69" s="29">
        <v>1</v>
      </c>
      <c r="H69" s="28" t="s">
        <v>201</v>
      </c>
      <c r="I69" s="28" t="s">
        <v>252</v>
      </c>
      <c r="J69" s="29">
        <v>240</v>
      </c>
      <c r="K69" s="31">
        <v>235.4</v>
      </c>
      <c r="L69" s="31">
        <v>235.4</v>
      </c>
    </row>
    <row r="70" spans="1:12" ht="12.75" customHeight="1" x14ac:dyDescent="0.25">
      <c r="A70" s="65"/>
      <c r="B70" s="47" t="s">
        <v>117</v>
      </c>
      <c r="C70" s="29">
        <v>871</v>
      </c>
      <c r="D70" s="28" t="s">
        <v>13</v>
      </c>
      <c r="E70" s="29">
        <v>13</v>
      </c>
      <c r="F70" s="28" t="s">
        <v>13</v>
      </c>
      <c r="G70" s="29">
        <v>1</v>
      </c>
      <c r="H70" s="28" t="s">
        <v>201</v>
      </c>
      <c r="I70" s="28" t="s">
        <v>253</v>
      </c>
      <c r="J70" s="29"/>
      <c r="K70" s="31">
        <f>K71</f>
        <v>240</v>
      </c>
      <c r="L70" s="31">
        <f>L71</f>
        <v>240</v>
      </c>
    </row>
    <row r="71" spans="1:12" ht="30" customHeight="1" x14ac:dyDescent="0.25">
      <c r="A71" s="65"/>
      <c r="B71" s="44" t="s">
        <v>218</v>
      </c>
      <c r="C71" s="29">
        <v>871</v>
      </c>
      <c r="D71" s="28" t="s">
        <v>13</v>
      </c>
      <c r="E71" s="29">
        <v>13</v>
      </c>
      <c r="F71" s="28" t="s">
        <v>13</v>
      </c>
      <c r="G71" s="29">
        <v>1</v>
      </c>
      <c r="H71" s="28" t="s">
        <v>201</v>
      </c>
      <c r="I71" s="28" t="s">
        <v>253</v>
      </c>
      <c r="J71" s="29">
        <v>240</v>
      </c>
      <c r="K71" s="31">
        <v>240</v>
      </c>
      <c r="L71" s="31">
        <v>240</v>
      </c>
    </row>
    <row r="72" spans="1:12" ht="29.25" x14ac:dyDescent="0.25">
      <c r="A72" s="65"/>
      <c r="B72" s="45" t="s">
        <v>192</v>
      </c>
      <c r="C72" s="35">
        <v>871</v>
      </c>
      <c r="D72" s="36" t="s">
        <v>13</v>
      </c>
      <c r="E72" s="35">
        <v>13</v>
      </c>
      <c r="F72" s="36" t="s">
        <v>13</v>
      </c>
      <c r="G72" s="35">
        <v>2</v>
      </c>
      <c r="H72" s="36"/>
      <c r="I72" s="24"/>
      <c r="J72" s="25"/>
      <c r="K72" s="55">
        <f>K73</f>
        <v>594</v>
      </c>
      <c r="L72" s="55">
        <f>L73</f>
        <v>594</v>
      </c>
    </row>
    <row r="73" spans="1:12" ht="21" customHeight="1" x14ac:dyDescent="0.25">
      <c r="A73" s="65"/>
      <c r="B73" s="47" t="s">
        <v>193</v>
      </c>
      <c r="C73" s="29">
        <v>871</v>
      </c>
      <c r="D73" s="28" t="s">
        <v>13</v>
      </c>
      <c r="E73" s="29">
        <v>13</v>
      </c>
      <c r="F73" s="28" t="s">
        <v>13</v>
      </c>
      <c r="G73" s="29">
        <v>2</v>
      </c>
      <c r="H73" s="28" t="s">
        <v>201</v>
      </c>
      <c r="I73" s="28" t="s">
        <v>254</v>
      </c>
      <c r="J73" s="29"/>
      <c r="K73" s="31">
        <f>K74</f>
        <v>594</v>
      </c>
      <c r="L73" s="31">
        <f>L74</f>
        <v>594</v>
      </c>
    </row>
    <row r="74" spans="1:12" ht="30" x14ac:dyDescent="0.25">
      <c r="A74" s="65"/>
      <c r="B74" s="44" t="s">
        <v>218</v>
      </c>
      <c r="C74" s="29">
        <v>871</v>
      </c>
      <c r="D74" s="28" t="s">
        <v>13</v>
      </c>
      <c r="E74" s="29">
        <v>13</v>
      </c>
      <c r="F74" s="28" t="s">
        <v>13</v>
      </c>
      <c r="G74" s="29">
        <v>2</v>
      </c>
      <c r="H74" s="28" t="s">
        <v>201</v>
      </c>
      <c r="I74" s="28" t="s">
        <v>254</v>
      </c>
      <c r="J74" s="29">
        <v>240</v>
      </c>
      <c r="K74" s="31">
        <v>594</v>
      </c>
      <c r="L74" s="31">
        <v>594</v>
      </c>
    </row>
    <row r="75" spans="1:12" ht="47.25" customHeight="1" x14ac:dyDescent="0.25">
      <c r="A75" s="65"/>
      <c r="B75" s="23" t="s">
        <v>220</v>
      </c>
      <c r="C75" s="25">
        <v>871</v>
      </c>
      <c r="D75" s="24" t="s">
        <v>13</v>
      </c>
      <c r="E75" s="25">
        <v>13</v>
      </c>
      <c r="F75" s="24" t="s">
        <v>22</v>
      </c>
      <c r="G75" s="25"/>
      <c r="H75" s="24"/>
      <c r="I75" s="24"/>
      <c r="J75" s="25"/>
      <c r="K75" s="55">
        <f>K76</f>
        <v>980</v>
      </c>
      <c r="L75" s="55">
        <f>L76</f>
        <v>975</v>
      </c>
    </row>
    <row r="76" spans="1:12" ht="32.25" customHeight="1" x14ac:dyDescent="0.25">
      <c r="A76" s="65"/>
      <c r="B76" s="34" t="s">
        <v>221</v>
      </c>
      <c r="C76" s="35">
        <v>871</v>
      </c>
      <c r="D76" s="36" t="s">
        <v>13</v>
      </c>
      <c r="E76" s="35">
        <v>13</v>
      </c>
      <c r="F76" s="36" t="s">
        <v>22</v>
      </c>
      <c r="G76" s="35">
        <v>1</v>
      </c>
      <c r="H76" s="36"/>
      <c r="I76" s="36"/>
      <c r="J76" s="35"/>
      <c r="K76" s="37">
        <f>K77+K80+K83+K86+K89</f>
        <v>980</v>
      </c>
      <c r="L76" s="37">
        <f>L77+L80+L83+L86+L89</f>
        <v>975</v>
      </c>
    </row>
    <row r="77" spans="1:12" ht="12.75" customHeight="1" x14ac:dyDescent="0.25">
      <c r="A77" s="65"/>
      <c r="B77" s="48" t="s">
        <v>311</v>
      </c>
      <c r="C77" s="41">
        <v>871</v>
      </c>
      <c r="D77" s="42" t="s">
        <v>13</v>
      </c>
      <c r="E77" s="41">
        <v>13</v>
      </c>
      <c r="F77" s="42" t="s">
        <v>22</v>
      </c>
      <c r="G77" s="41">
        <v>1</v>
      </c>
      <c r="H77" s="42" t="s">
        <v>13</v>
      </c>
      <c r="I77" s="42"/>
      <c r="J77" s="41"/>
      <c r="K77" s="43">
        <f>K78</f>
        <v>285</v>
      </c>
      <c r="L77" s="43">
        <f>L78</f>
        <v>280</v>
      </c>
    </row>
    <row r="78" spans="1:12" ht="29.25" customHeight="1" x14ac:dyDescent="0.25">
      <c r="A78" s="65"/>
      <c r="B78" s="44" t="s">
        <v>222</v>
      </c>
      <c r="C78" s="29">
        <v>871</v>
      </c>
      <c r="D78" s="28" t="s">
        <v>13</v>
      </c>
      <c r="E78" s="28" t="s">
        <v>223</v>
      </c>
      <c r="F78" s="28" t="s">
        <v>22</v>
      </c>
      <c r="G78" s="28" t="s">
        <v>224</v>
      </c>
      <c r="H78" s="28" t="s">
        <v>13</v>
      </c>
      <c r="I78" s="28" t="s">
        <v>255</v>
      </c>
      <c r="J78" s="28"/>
      <c r="K78" s="31">
        <f>K79</f>
        <v>285</v>
      </c>
      <c r="L78" s="31">
        <f>L79</f>
        <v>280</v>
      </c>
    </row>
    <row r="79" spans="1:12" ht="31.5" customHeight="1" x14ac:dyDescent="0.25">
      <c r="A79" s="65"/>
      <c r="B79" s="44" t="s">
        <v>218</v>
      </c>
      <c r="C79" s="29">
        <v>871</v>
      </c>
      <c r="D79" s="28" t="s">
        <v>13</v>
      </c>
      <c r="E79" s="28" t="s">
        <v>223</v>
      </c>
      <c r="F79" s="28" t="s">
        <v>22</v>
      </c>
      <c r="G79" s="28" t="s">
        <v>224</v>
      </c>
      <c r="H79" s="28" t="s">
        <v>13</v>
      </c>
      <c r="I79" s="28" t="s">
        <v>255</v>
      </c>
      <c r="J79" s="28" t="s">
        <v>225</v>
      </c>
      <c r="K79" s="31">
        <v>285</v>
      </c>
      <c r="L79" s="31">
        <v>280</v>
      </c>
    </row>
    <row r="80" spans="1:12" ht="33" customHeight="1" x14ac:dyDescent="0.25">
      <c r="A80" s="65"/>
      <c r="B80" s="48" t="s">
        <v>349</v>
      </c>
      <c r="C80" s="41">
        <v>871</v>
      </c>
      <c r="D80" s="42" t="s">
        <v>13</v>
      </c>
      <c r="E80" s="41">
        <v>13</v>
      </c>
      <c r="F80" s="42" t="s">
        <v>22</v>
      </c>
      <c r="G80" s="41">
        <v>1</v>
      </c>
      <c r="H80" s="42" t="s">
        <v>15</v>
      </c>
      <c r="I80" s="42"/>
      <c r="J80" s="41"/>
      <c r="K80" s="43">
        <f>K81</f>
        <v>70</v>
      </c>
      <c r="L80" s="43">
        <f>L81</f>
        <v>70</v>
      </c>
    </row>
    <row r="81" spans="1:12" ht="30" x14ac:dyDescent="0.25">
      <c r="A81" s="65"/>
      <c r="B81" s="44" t="s">
        <v>222</v>
      </c>
      <c r="C81" s="29">
        <v>871</v>
      </c>
      <c r="D81" s="28" t="s">
        <v>13</v>
      </c>
      <c r="E81" s="28" t="s">
        <v>223</v>
      </c>
      <c r="F81" s="28" t="s">
        <v>22</v>
      </c>
      <c r="G81" s="28" t="s">
        <v>224</v>
      </c>
      <c r="H81" s="28" t="s">
        <v>15</v>
      </c>
      <c r="I81" s="28" t="s">
        <v>255</v>
      </c>
      <c r="J81" s="28"/>
      <c r="K81" s="31">
        <f>K82</f>
        <v>70</v>
      </c>
      <c r="L81" s="31">
        <f>L82</f>
        <v>70</v>
      </c>
    </row>
    <row r="82" spans="1:12" ht="30" x14ac:dyDescent="0.25">
      <c r="A82" s="65"/>
      <c r="B82" s="44" t="s">
        <v>218</v>
      </c>
      <c r="C82" s="29">
        <v>871</v>
      </c>
      <c r="D82" s="28" t="s">
        <v>13</v>
      </c>
      <c r="E82" s="28" t="s">
        <v>223</v>
      </c>
      <c r="F82" s="28" t="s">
        <v>22</v>
      </c>
      <c r="G82" s="28" t="s">
        <v>224</v>
      </c>
      <c r="H82" s="28" t="s">
        <v>15</v>
      </c>
      <c r="I82" s="28" t="s">
        <v>255</v>
      </c>
      <c r="J82" s="28" t="s">
        <v>225</v>
      </c>
      <c r="K82" s="31">
        <v>70</v>
      </c>
      <c r="L82" s="31">
        <v>70</v>
      </c>
    </row>
    <row r="83" spans="1:12" x14ac:dyDescent="0.25">
      <c r="A83" s="65"/>
      <c r="B83" s="48" t="s">
        <v>313</v>
      </c>
      <c r="C83" s="41">
        <v>871</v>
      </c>
      <c r="D83" s="42" t="s">
        <v>13</v>
      </c>
      <c r="E83" s="41">
        <v>13</v>
      </c>
      <c r="F83" s="42" t="s">
        <v>22</v>
      </c>
      <c r="G83" s="41">
        <v>1</v>
      </c>
      <c r="H83" s="42" t="s">
        <v>14</v>
      </c>
      <c r="I83" s="42"/>
      <c r="J83" s="41"/>
      <c r="K83" s="43">
        <f>K84</f>
        <v>535</v>
      </c>
      <c r="L83" s="43">
        <f>L84</f>
        <v>535</v>
      </c>
    </row>
    <row r="84" spans="1:12" ht="33" customHeight="1" x14ac:dyDescent="0.25">
      <c r="A84" s="65"/>
      <c r="B84" s="44" t="s">
        <v>222</v>
      </c>
      <c r="C84" s="29">
        <v>871</v>
      </c>
      <c r="D84" s="28" t="s">
        <v>13</v>
      </c>
      <c r="E84" s="28" t="s">
        <v>223</v>
      </c>
      <c r="F84" s="28" t="s">
        <v>22</v>
      </c>
      <c r="G84" s="28" t="s">
        <v>224</v>
      </c>
      <c r="H84" s="28" t="s">
        <v>14</v>
      </c>
      <c r="I84" s="28" t="s">
        <v>255</v>
      </c>
      <c r="J84" s="28"/>
      <c r="K84" s="31">
        <f>K85</f>
        <v>535</v>
      </c>
      <c r="L84" s="31">
        <f>L85</f>
        <v>535</v>
      </c>
    </row>
    <row r="85" spans="1:12" ht="33" customHeight="1" x14ac:dyDescent="0.25">
      <c r="A85" s="65"/>
      <c r="B85" s="44" t="s">
        <v>218</v>
      </c>
      <c r="C85" s="29">
        <v>871</v>
      </c>
      <c r="D85" s="28" t="s">
        <v>13</v>
      </c>
      <c r="E85" s="28" t="s">
        <v>223</v>
      </c>
      <c r="F85" s="28" t="s">
        <v>22</v>
      </c>
      <c r="G85" s="28" t="s">
        <v>224</v>
      </c>
      <c r="H85" s="28" t="s">
        <v>14</v>
      </c>
      <c r="I85" s="28" t="s">
        <v>255</v>
      </c>
      <c r="J85" s="28" t="s">
        <v>225</v>
      </c>
      <c r="K85" s="31">
        <v>535</v>
      </c>
      <c r="L85" s="31">
        <v>535</v>
      </c>
    </row>
    <row r="86" spans="1:12" ht="18" customHeight="1" x14ac:dyDescent="0.25">
      <c r="A86" s="65"/>
      <c r="B86" s="48" t="s">
        <v>314</v>
      </c>
      <c r="C86" s="41">
        <v>871</v>
      </c>
      <c r="D86" s="42" t="s">
        <v>13</v>
      </c>
      <c r="E86" s="41">
        <v>13</v>
      </c>
      <c r="F86" s="42" t="s">
        <v>22</v>
      </c>
      <c r="G86" s="41">
        <v>1</v>
      </c>
      <c r="H86" s="42" t="s">
        <v>17</v>
      </c>
      <c r="I86" s="42"/>
      <c r="J86" s="41"/>
      <c r="K86" s="43">
        <f>K87</f>
        <v>40</v>
      </c>
      <c r="L86" s="43">
        <f>L87</f>
        <v>40</v>
      </c>
    </row>
    <row r="87" spans="1:12" ht="30" customHeight="1" x14ac:dyDescent="0.25">
      <c r="A87" s="65"/>
      <c r="B87" s="44" t="s">
        <v>222</v>
      </c>
      <c r="C87" s="29">
        <v>871</v>
      </c>
      <c r="D87" s="28" t="s">
        <v>13</v>
      </c>
      <c r="E87" s="28" t="s">
        <v>223</v>
      </c>
      <c r="F87" s="28" t="s">
        <v>22</v>
      </c>
      <c r="G87" s="28" t="s">
        <v>224</v>
      </c>
      <c r="H87" s="28" t="s">
        <v>17</v>
      </c>
      <c r="I87" s="28" t="s">
        <v>255</v>
      </c>
      <c r="J87" s="28"/>
      <c r="K87" s="31">
        <f>K88</f>
        <v>40</v>
      </c>
      <c r="L87" s="31">
        <f>L88</f>
        <v>40</v>
      </c>
    </row>
    <row r="88" spans="1:12" ht="28.5" customHeight="1" x14ac:dyDescent="0.25">
      <c r="A88" s="65"/>
      <c r="B88" s="44" t="s">
        <v>218</v>
      </c>
      <c r="C88" s="29">
        <v>871</v>
      </c>
      <c r="D88" s="28" t="s">
        <v>13</v>
      </c>
      <c r="E88" s="28" t="s">
        <v>223</v>
      </c>
      <c r="F88" s="28" t="s">
        <v>22</v>
      </c>
      <c r="G88" s="28" t="s">
        <v>224</v>
      </c>
      <c r="H88" s="28" t="s">
        <v>17</v>
      </c>
      <c r="I88" s="28" t="s">
        <v>255</v>
      </c>
      <c r="J88" s="28" t="s">
        <v>225</v>
      </c>
      <c r="K88" s="31">
        <v>40</v>
      </c>
      <c r="L88" s="31">
        <v>40</v>
      </c>
    </row>
    <row r="89" spans="1:12" x14ac:dyDescent="0.25">
      <c r="A89" s="65"/>
      <c r="B89" s="48" t="s">
        <v>315</v>
      </c>
      <c r="C89" s="41">
        <v>871</v>
      </c>
      <c r="D89" s="42" t="s">
        <v>13</v>
      </c>
      <c r="E89" s="41">
        <v>13</v>
      </c>
      <c r="F89" s="42" t="s">
        <v>22</v>
      </c>
      <c r="G89" s="41">
        <v>1</v>
      </c>
      <c r="H89" s="42" t="s">
        <v>135</v>
      </c>
      <c r="I89" s="42"/>
      <c r="J89" s="41"/>
      <c r="K89" s="43">
        <f>K90</f>
        <v>50</v>
      </c>
      <c r="L89" s="43">
        <f>L90</f>
        <v>50</v>
      </c>
    </row>
    <row r="90" spans="1:12" ht="27.75" customHeight="1" x14ac:dyDescent="0.25">
      <c r="A90" s="65"/>
      <c r="B90" s="44" t="s">
        <v>222</v>
      </c>
      <c r="C90" s="29">
        <v>871</v>
      </c>
      <c r="D90" s="28" t="s">
        <v>13</v>
      </c>
      <c r="E90" s="28" t="s">
        <v>223</v>
      </c>
      <c r="F90" s="28" t="s">
        <v>22</v>
      </c>
      <c r="G90" s="28" t="s">
        <v>224</v>
      </c>
      <c r="H90" s="28" t="s">
        <v>135</v>
      </c>
      <c r="I90" s="28" t="s">
        <v>255</v>
      </c>
      <c r="J90" s="28"/>
      <c r="K90" s="31">
        <f>K91</f>
        <v>50</v>
      </c>
      <c r="L90" s="31">
        <f>L91</f>
        <v>50</v>
      </c>
    </row>
    <row r="91" spans="1:12" ht="28.5" customHeight="1" x14ac:dyDescent="0.25">
      <c r="A91" s="65"/>
      <c r="B91" s="44" t="s">
        <v>218</v>
      </c>
      <c r="C91" s="29">
        <v>871</v>
      </c>
      <c r="D91" s="28" t="s">
        <v>13</v>
      </c>
      <c r="E91" s="28" t="s">
        <v>223</v>
      </c>
      <c r="F91" s="28" t="s">
        <v>22</v>
      </c>
      <c r="G91" s="28" t="s">
        <v>224</v>
      </c>
      <c r="H91" s="28" t="s">
        <v>135</v>
      </c>
      <c r="I91" s="28" t="s">
        <v>255</v>
      </c>
      <c r="J91" s="28" t="s">
        <v>225</v>
      </c>
      <c r="K91" s="31">
        <v>50</v>
      </c>
      <c r="L91" s="31">
        <v>50</v>
      </c>
    </row>
    <row r="92" spans="1:12" ht="50.25" customHeight="1" x14ac:dyDescent="0.25">
      <c r="A92" s="65"/>
      <c r="B92" s="23" t="s">
        <v>226</v>
      </c>
      <c r="C92" s="25">
        <v>871</v>
      </c>
      <c r="D92" s="24" t="s">
        <v>13</v>
      </c>
      <c r="E92" s="25">
        <v>13</v>
      </c>
      <c r="F92" s="24" t="s">
        <v>23</v>
      </c>
      <c r="G92" s="25"/>
      <c r="H92" s="24"/>
      <c r="I92" s="24"/>
      <c r="J92" s="25"/>
      <c r="K92" s="55">
        <f t="shared" ref="K92:L94" si="3">K93</f>
        <v>55</v>
      </c>
      <c r="L92" s="55">
        <f t="shared" si="3"/>
        <v>55</v>
      </c>
    </row>
    <row r="93" spans="1:12" ht="27.75" customHeight="1" x14ac:dyDescent="0.25">
      <c r="A93" s="65"/>
      <c r="B93" s="34" t="s">
        <v>227</v>
      </c>
      <c r="C93" s="35">
        <v>871</v>
      </c>
      <c r="D93" s="36" t="s">
        <v>13</v>
      </c>
      <c r="E93" s="35">
        <v>13</v>
      </c>
      <c r="F93" s="36" t="s">
        <v>23</v>
      </c>
      <c r="G93" s="35">
        <v>0</v>
      </c>
      <c r="H93" s="36"/>
      <c r="I93" s="36"/>
      <c r="J93" s="35"/>
      <c r="K93" s="37">
        <f t="shared" si="3"/>
        <v>55</v>
      </c>
      <c r="L93" s="37">
        <f t="shared" si="3"/>
        <v>55</v>
      </c>
    </row>
    <row r="94" spans="1:12" ht="32.25" customHeight="1" x14ac:dyDescent="0.25">
      <c r="A94" s="65"/>
      <c r="B94" s="44" t="s">
        <v>228</v>
      </c>
      <c r="C94" s="29">
        <v>871</v>
      </c>
      <c r="D94" s="28" t="s">
        <v>13</v>
      </c>
      <c r="E94" s="28" t="s">
        <v>223</v>
      </c>
      <c r="F94" s="28" t="s">
        <v>23</v>
      </c>
      <c r="G94" s="28" t="s">
        <v>229</v>
      </c>
      <c r="H94" s="28" t="s">
        <v>201</v>
      </c>
      <c r="I94" s="28" t="s">
        <v>256</v>
      </c>
      <c r="J94" s="28"/>
      <c r="K94" s="31">
        <f t="shared" si="3"/>
        <v>55</v>
      </c>
      <c r="L94" s="31">
        <f t="shared" si="3"/>
        <v>55</v>
      </c>
    </row>
    <row r="95" spans="1:12" ht="30.75" customHeight="1" x14ac:dyDescent="0.25">
      <c r="A95" s="65"/>
      <c r="B95" s="44" t="s">
        <v>218</v>
      </c>
      <c r="C95" s="29">
        <v>871</v>
      </c>
      <c r="D95" s="28" t="s">
        <v>13</v>
      </c>
      <c r="E95" s="28" t="s">
        <v>223</v>
      </c>
      <c r="F95" s="28" t="s">
        <v>23</v>
      </c>
      <c r="G95" s="28" t="s">
        <v>229</v>
      </c>
      <c r="H95" s="28" t="s">
        <v>201</v>
      </c>
      <c r="I95" s="28" t="s">
        <v>256</v>
      </c>
      <c r="J95" s="28" t="s">
        <v>225</v>
      </c>
      <c r="K95" s="31">
        <v>55</v>
      </c>
      <c r="L95" s="31">
        <v>55</v>
      </c>
    </row>
    <row r="96" spans="1:12" ht="43.5" hidden="1" customHeight="1" x14ac:dyDescent="0.25">
      <c r="A96" s="65"/>
      <c r="B96" s="23" t="s">
        <v>436</v>
      </c>
      <c r="C96" s="25">
        <v>871</v>
      </c>
      <c r="D96" s="24" t="s">
        <v>13</v>
      </c>
      <c r="E96" s="25">
        <v>13</v>
      </c>
      <c r="F96" s="24" t="s">
        <v>68</v>
      </c>
      <c r="G96" s="25"/>
      <c r="H96" s="24"/>
      <c r="I96" s="24"/>
      <c r="J96" s="25"/>
      <c r="K96" s="55">
        <f>K97</f>
        <v>0</v>
      </c>
      <c r="L96" s="55">
        <f>L97</f>
        <v>0</v>
      </c>
    </row>
    <row r="97" spans="1:12" hidden="1" x14ac:dyDescent="0.25">
      <c r="A97" s="65"/>
      <c r="B97" s="44" t="s">
        <v>230</v>
      </c>
      <c r="C97" s="29">
        <v>871</v>
      </c>
      <c r="D97" s="28" t="s">
        <v>13</v>
      </c>
      <c r="E97" s="28" t="s">
        <v>223</v>
      </c>
      <c r="F97" s="28" t="s">
        <v>68</v>
      </c>
      <c r="G97" s="28" t="s">
        <v>229</v>
      </c>
      <c r="H97" s="28"/>
      <c r="I97" s="28" t="s">
        <v>257</v>
      </c>
      <c r="J97" s="28"/>
      <c r="K97" s="31">
        <f>K98</f>
        <v>0</v>
      </c>
      <c r="L97" s="31">
        <f>L98</f>
        <v>0</v>
      </c>
    </row>
    <row r="98" spans="1:12" ht="30" hidden="1" x14ac:dyDescent="0.25">
      <c r="A98" s="65"/>
      <c r="B98" s="44" t="s">
        <v>218</v>
      </c>
      <c r="C98" s="29">
        <v>871</v>
      </c>
      <c r="D98" s="28" t="s">
        <v>13</v>
      </c>
      <c r="E98" s="28" t="s">
        <v>223</v>
      </c>
      <c r="F98" s="28" t="s">
        <v>68</v>
      </c>
      <c r="G98" s="28" t="s">
        <v>229</v>
      </c>
      <c r="H98" s="28"/>
      <c r="I98" s="28" t="s">
        <v>257</v>
      </c>
      <c r="J98" s="28" t="s">
        <v>225</v>
      </c>
      <c r="K98" s="31"/>
      <c r="L98" s="31"/>
    </row>
    <row r="99" spans="1:12" ht="43.5" x14ac:dyDescent="0.25">
      <c r="A99" s="65"/>
      <c r="B99" s="23" t="s">
        <v>393</v>
      </c>
      <c r="C99" s="25">
        <v>871</v>
      </c>
      <c r="D99" s="24" t="s">
        <v>13</v>
      </c>
      <c r="E99" s="25">
        <v>13</v>
      </c>
      <c r="F99" s="24" t="s">
        <v>87</v>
      </c>
      <c r="G99" s="25"/>
      <c r="H99" s="24"/>
      <c r="I99" s="24"/>
      <c r="J99" s="25"/>
      <c r="K99" s="55">
        <f t="shared" ref="K99:L101" si="4">K100</f>
        <v>442</v>
      </c>
      <c r="L99" s="55">
        <f t="shared" si="4"/>
        <v>442</v>
      </c>
    </row>
    <row r="100" spans="1:12" ht="30" x14ac:dyDescent="0.25">
      <c r="A100" s="65"/>
      <c r="B100" s="44" t="s">
        <v>366</v>
      </c>
      <c r="C100" s="29">
        <v>871</v>
      </c>
      <c r="D100" s="28" t="s">
        <v>13</v>
      </c>
      <c r="E100" s="28" t="s">
        <v>223</v>
      </c>
      <c r="F100" s="28" t="s">
        <v>87</v>
      </c>
      <c r="G100" s="28" t="s">
        <v>229</v>
      </c>
      <c r="H100" s="28" t="s">
        <v>13</v>
      </c>
      <c r="I100" s="28"/>
      <c r="J100" s="28"/>
      <c r="K100" s="31">
        <f t="shared" si="4"/>
        <v>442</v>
      </c>
      <c r="L100" s="31">
        <f t="shared" si="4"/>
        <v>442</v>
      </c>
    </row>
    <row r="101" spans="1:12" ht="30" x14ac:dyDescent="0.25">
      <c r="A101" s="65"/>
      <c r="B101" s="44" t="s">
        <v>366</v>
      </c>
      <c r="C101" s="29">
        <v>871</v>
      </c>
      <c r="D101" s="28" t="s">
        <v>13</v>
      </c>
      <c r="E101" s="28" t="s">
        <v>223</v>
      </c>
      <c r="F101" s="28" t="s">
        <v>87</v>
      </c>
      <c r="G101" s="28" t="s">
        <v>229</v>
      </c>
      <c r="H101" s="28" t="s">
        <v>13</v>
      </c>
      <c r="I101" s="28" t="s">
        <v>367</v>
      </c>
      <c r="J101" s="28"/>
      <c r="K101" s="31">
        <f t="shared" si="4"/>
        <v>442</v>
      </c>
      <c r="L101" s="31">
        <f t="shared" si="4"/>
        <v>442</v>
      </c>
    </row>
    <row r="102" spans="1:12" ht="30" x14ac:dyDescent="0.25">
      <c r="A102" s="65"/>
      <c r="B102" s="44" t="s">
        <v>218</v>
      </c>
      <c r="C102" s="29">
        <v>871</v>
      </c>
      <c r="D102" s="28" t="s">
        <v>13</v>
      </c>
      <c r="E102" s="28" t="s">
        <v>223</v>
      </c>
      <c r="F102" s="28" t="s">
        <v>87</v>
      </c>
      <c r="G102" s="28" t="s">
        <v>229</v>
      </c>
      <c r="H102" s="28" t="s">
        <v>13</v>
      </c>
      <c r="I102" s="28" t="s">
        <v>367</v>
      </c>
      <c r="J102" s="28" t="s">
        <v>225</v>
      </c>
      <c r="K102" s="31">
        <v>442</v>
      </c>
      <c r="L102" s="31">
        <v>442</v>
      </c>
    </row>
    <row r="103" spans="1:12" hidden="1" x14ac:dyDescent="0.25">
      <c r="A103" s="65"/>
      <c r="B103" s="46" t="s">
        <v>191</v>
      </c>
      <c r="C103" s="20">
        <v>871</v>
      </c>
      <c r="D103" s="21" t="s">
        <v>13</v>
      </c>
      <c r="E103" s="21" t="s">
        <v>223</v>
      </c>
      <c r="F103" s="21" t="s">
        <v>185</v>
      </c>
      <c r="G103" s="20"/>
      <c r="H103" s="21"/>
      <c r="I103" s="21"/>
      <c r="J103" s="20"/>
      <c r="K103" s="33">
        <f>K104</f>
        <v>0</v>
      </c>
      <c r="L103" s="33">
        <f>L104</f>
        <v>0</v>
      </c>
    </row>
    <row r="104" spans="1:12" hidden="1" x14ac:dyDescent="0.25">
      <c r="A104" s="65"/>
      <c r="B104" s="44" t="s">
        <v>231</v>
      </c>
      <c r="C104" s="29">
        <v>871</v>
      </c>
      <c r="D104" s="28" t="s">
        <v>13</v>
      </c>
      <c r="E104" s="28" t="s">
        <v>223</v>
      </c>
      <c r="F104" s="28" t="s">
        <v>185</v>
      </c>
      <c r="G104" s="29">
        <v>2</v>
      </c>
      <c r="H104" s="28"/>
      <c r="I104" s="28"/>
      <c r="J104" s="29"/>
      <c r="K104" s="31">
        <f>K105+K107</f>
        <v>0</v>
      </c>
      <c r="L104" s="31">
        <f>L105+L107</f>
        <v>0</v>
      </c>
    </row>
    <row r="105" spans="1:12" hidden="1" x14ac:dyDescent="0.25">
      <c r="A105" s="65"/>
      <c r="B105" s="44" t="s">
        <v>232</v>
      </c>
      <c r="C105" s="29">
        <v>871</v>
      </c>
      <c r="D105" s="28" t="s">
        <v>13</v>
      </c>
      <c r="E105" s="28" t="s">
        <v>223</v>
      </c>
      <c r="F105" s="28" t="s">
        <v>185</v>
      </c>
      <c r="G105" s="29">
        <v>2</v>
      </c>
      <c r="H105" s="28" t="s">
        <v>201</v>
      </c>
      <c r="I105" s="28" t="s">
        <v>258</v>
      </c>
      <c r="J105" s="29"/>
      <c r="K105" s="31">
        <f>K106</f>
        <v>0</v>
      </c>
      <c r="L105" s="31">
        <f>L106</f>
        <v>0</v>
      </c>
    </row>
    <row r="106" spans="1:12" ht="30" hidden="1" x14ac:dyDescent="0.25">
      <c r="A106" s="65"/>
      <c r="B106" s="44" t="s">
        <v>218</v>
      </c>
      <c r="C106" s="29">
        <v>871</v>
      </c>
      <c r="D106" s="28" t="s">
        <v>13</v>
      </c>
      <c r="E106" s="28" t="s">
        <v>223</v>
      </c>
      <c r="F106" s="28" t="s">
        <v>185</v>
      </c>
      <c r="G106" s="29">
        <v>2</v>
      </c>
      <c r="H106" s="28" t="s">
        <v>201</v>
      </c>
      <c r="I106" s="28" t="s">
        <v>258</v>
      </c>
      <c r="J106" s="29">
        <v>240</v>
      </c>
      <c r="K106" s="31"/>
      <c r="L106" s="31"/>
    </row>
    <row r="107" spans="1:12" hidden="1" x14ac:dyDescent="0.25">
      <c r="A107" s="65"/>
      <c r="B107" s="47" t="s">
        <v>184</v>
      </c>
      <c r="C107" s="29">
        <v>871</v>
      </c>
      <c r="D107" s="28" t="s">
        <v>13</v>
      </c>
      <c r="E107" s="28" t="s">
        <v>223</v>
      </c>
      <c r="F107" s="28" t="s">
        <v>185</v>
      </c>
      <c r="G107" s="29">
        <v>2</v>
      </c>
      <c r="H107" s="28" t="s">
        <v>201</v>
      </c>
      <c r="I107" s="28" t="s">
        <v>295</v>
      </c>
      <c r="J107" s="29"/>
      <c r="K107" s="31">
        <f>K108</f>
        <v>0</v>
      </c>
      <c r="L107" s="31">
        <f>L108</f>
        <v>0</v>
      </c>
    </row>
    <row r="108" spans="1:12" ht="30" hidden="1" x14ac:dyDescent="0.25">
      <c r="A108" s="65"/>
      <c r="B108" s="44" t="s">
        <v>218</v>
      </c>
      <c r="C108" s="29">
        <v>871</v>
      </c>
      <c r="D108" s="28" t="s">
        <v>13</v>
      </c>
      <c r="E108" s="28" t="s">
        <v>223</v>
      </c>
      <c r="F108" s="28" t="s">
        <v>185</v>
      </c>
      <c r="G108" s="29">
        <v>2</v>
      </c>
      <c r="H108" s="28" t="s">
        <v>201</v>
      </c>
      <c r="I108" s="28" t="s">
        <v>295</v>
      </c>
      <c r="J108" s="29">
        <v>240</v>
      </c>
      <c r="K108" s="31"/>
      <c r="L108" s="31"/>
    </row>
    <row r="109" spans="1:12" ht="12.75" hidden="1" customHeight="1" x14ac:dyDescent="0.25">
      <c r="A109" s="65"/>
      <c r="B109" s="46" t="s">
        <v>166</v>
      </c>
      <c r="C109" s="20">
        <v>871</v>
      </c>
      <c r="D109" s="21" t="s">
        <v>13</v>
      </c>
      <c r="E109" s="20">
        <v>13</v>
      </c>
      <c r="F109" s="21" t="s">
        <v>121</v>
      </c>
      <c r="G109" s="54"/>
      <c r="H109" s="53"/>
      <c r="I109" s="53"/>
      <c r="J109" s="54"/>
      <c r="K109" s="33">
        <f t="shared" ref="K109:L112" si="5">K110</f>
        <v>0</v>
      </c>
      <c r="L109" s="33">
        <f t="shared" si="5"/>
        <v>0</v>
      </c>
    </row>
    <row r="110" spans="1:12" ht="31.5" hidden="1" customHeight="1" x14ac:dyDescent="0.25">
      <c r="A110" s="65"/>
      <c r="B110" s="45" t="s">
        <v>167</v>
      </c>
      <c r="C110" s="35">
        <v>871</v>
      </c>
      <c r="D110" s="36" t="s">
        <v>13</v>
      </c>
      <c r="E110" s="35">
        <v>13</v>
      </c>
      <c r="F110" s="35">
        <v>97</v>
      </c>
      <c r="G110" s="35">
        <v>3</v>
      </c>
      <c r="H110" s="36"/>
      <c r="I110" s="36"/>
      <c r="J110" s="35"/>
      <c r="K110" s="37">
        <f t="shared" si="5"/>
        <v>0</v>
      </c>
      <c r="L110" s="37">
        <f t="shared" si="5"/>
        <v>0</v>
      </c>
    </row>
    <row r="111" spans="1:12" ht="33.75" hidden="1" customHeight="1" x14ac:dyDescent="0.25">
      <c r="A111" s="65"/>
      <c r="B111" s="48" t="s">
        <v>165</v>
      </c>
      <c r="C111" s="41">
        <v>871</v>
      </c>
      <c r="D111" s="42" t="s">
        <v>13</v>
      </c>
      <c r="E111" s="41">
        <v>13</v>
      </c>
      <c r="F111" s="41">
        <v>97</v>
      </c>
      <c r="G111" s="41">
        <v>3</v>
      </c>
      <c r="H111" s="42" t="s">
        <v>201</v>
      </c>
      <c r="I111" s="42"/>
      <c r="J111" s="41"/>
      <c r="K111" s="43">
        <f t="shared" si="5"/>
        <v>0</v>
      </c>
      <c r="L111" s="43">
        <f t="shared" si="5"/>
        <v>0</v>
      </c>
    </row>
    <row r="112" spans="1:12" ht="30" hidden="1" x14ac:dyDescent="0.25">
      <c r="A112" s="65"/>
      <c r="B112" s="48" t="s">
        <v>233</v>
      </c>
      <c r="C112" s="41">
        <v>871</v>
      </c>
      <c r="D112" s="42" t="s">
        <v>13</v>
      </c>
      <c r="E112" s="41">
        <v>13</v>
      </c>
      <c r="F112" s="41">
        <v>97</v>
      </c>
      <c r="G112" s="41">
        <v>3</v>
      </c>
      <c r="H112" s="42" t="s">
        <v>201</v>
      </c>
      <c r="I112" s="42" t="s">
        <v>259</v>
      </c>
      <c r="J112" s="41"/>
      <c r="K112" s="43">
        <f t="shared" si="5"/>
        <v>0</v>
      </c>
      <c r="L112" s="43">
        <f t="shared" si="5"/>
        <v>0</v>
      </c>
    </row>
    <row r="113" spans="1:12" ht="12.75" hidden="1" customHeight="1" x14ac:dyDescent="0.25">
      <c r="A113" s="65"/>
      <c r="B113" s="58" t="s">
        <v>213</v>
      </c>
      <c r="C113" s="41">
        <v>871</v>
      </c>
      <c r="D113" s="42" t="s">
        <v>13</v>
      </c>
      <c r="E113" s="41">
        <v>13</v>
      </c>
      <c r="F113" s="41">
        <v>97</v>
      </c>
      <c r="G113" s="41">
        <v>3</v>
      </c>
      <c r="H113" s="42" t="s">
        <v>201</v>
      </c>
      <c r="I113" s="42" t="s">
        <v>259</v>
      </c>
      <c r="J113" s="41">
        <v>520</v>
      </c>
      <c r="K113" s="43">
        <v>0</v>
      </c>
      <c r="L113" s="43">
        <v>0</v>
      </c>
    </row>
    <row r="114" spans="1:12" ht="12.75" hidden="1" customHeight="1" x14ac:dyDescent="0.25">
      <c r="A114" s="74"/>
      <c r="B114" s="20" t="s">
        <v>19</v>
      </c>
      <c r="C114" s="20">
        <v>871</v>
      </c>
      <c r="D114" s="21" t="s">
        <v>15</v>
      </c>
      <c r="E114" s="20" t="s">
        <v>10</v>
      </c>
      <c r="F114" s="21" t="s">
        <v>11</v>
      </c>
      <c r="G114" s="20"/>
      <c r="H114" s="21"/>
      <c r="I114" s="21"/>
      <c r="J114" s="20" t="s">
        <v>9</v>
      </c>
      <c r="K114" s="22">
        <f t="shared" ref="K114:L116" si="6">K115</f>
        <v>0</v>
      </c>
      <c r="L114" s="22">
        <f t="shared" si="6"/>
        <v>0</v>
      </c>
    </row>
    <row r="115" spans="1:12" ht="12.75" hidden="1" customHeight="1" x14ac:dyDescent="0.25">
      <c r="A115" s="65"/>
      <c r="B115" s="59" t="s">
        <v>2</v>
      </c>
      <c r="C115" s="20">
        <v>871</v>
      </c>
      <c r="D115" s="21" t="s">
        <v>15</v>
      </c>
      <c r="E115" s="21" t="s">
        <v>14</v>
      </c>
      <c r="F115" s="21" t="s">
        <v>11</v>
      </c>
      <c r="G115" s="20"/>
      <c r="H115" s="21"/>
      <c r="I115" s="21"/>
      <c r="J115" s="20" t="s">
        <v>9</v>
      </c>
      <c r="K115" s="86">
        <f t="shared" si="6"/>
        <v>0</v>
      </c>
      <c r="L115" s="86">
        <f t="shared" si="6"/>
        <v>0</v>
      </c>
    </row>
    <row r="116" spans="1:12" ht="12.75" hidden="1" customHeight="1" x14ac:dyDescent="0.25">
      <c r="A116" s="65"/>
      <c r="B116" s="47" t="s">
        <v>118</v>
      </c>
      <c r="C116" s="29">
        <v>871</v>
      </c>
      <c r="D116" s="28" t="s">
        <v>15</v>
      </c>
      <c r="E116" s="28" t="s">
        <v>14</v>
      </c>
      <c r="F116" s="28" t="s">
        <v>102</v>
      </c>
      <c r="G116" s="29"/>
      <c r="H116" s="28"/>
      <c r="I116" s="28"/>
      <c r="J116" s="29"/>
      <c r="K116" s="31">
        <f t="shared" si="6"/>
        <v>0</v>
      </c>
      <c r="L116" s="31">
        <f t="shared" si="6"/>
        <v>0</v>
      </c>
    </row>
    <row r="117" spans="1:12" ht="12.75" hidden="1" customHeight="1" x14ac:dyDescent="0.25">
      <c r="A117" s="65"/>
      <c r="B117" s="47" t="s">
        <v>119</v>
      </c>
      <c r="C117" s="29">
        <v>871</v>
      </c>
      <c r="D117" s="28" t="s">
        <v>15</v>
      </c>
      <c r="E117" s="28" t="s">
        <v>14</v>
      </c>
      <c r="F117" s="28" t="s">
        <v>102</v>
      </c>
      <c r="G117" s="29">
        <v>9</v>
      </c>
      <c r="H117" s="28"/>
      <c r="I117" s="28"/>
      <c r="J117" s="29"/>
      <c r="K117" s="31">
        <f>K118</f>
        <v>0</v>
      </c>
      <c r="L117" s="31">
        <f>L118+L121</f>
        <v>0</v>
      </c>
    </row>
    <row r="118" spans="1:12" ht="12.75" hidden="1" customHeight="1" x14ac:dyDescent="0.25">
      <c r="A118" s="65"/>
      <c r="B118" s="27" t="s">
        <v>120</v>
      </c>
      <c r="C118" s="29">
        <v>871</v>
      </c>
      <c r="D118" s="28" t="s">
        <v>15</v>
      </c>
      <c r="E118" s="28" t="s">
        <v>14</v>
      </c>
      <c r="F118" s="28" t="s">
        <v>102</v>
      </c>
      <c r="G118" s="29">
        <v>9</v>
      </c>
      <c r="H118" s="28" t="s">
        <v>201</v>
      </c>
      <c r="I118" s="28" t="s">
        <v>260</v>
      </c>
      <c r="J118" s="29"/>
      <c r="K118" s="31">
        <f>K119</f>
        <v>0</v>
      </c>
      <c r="L118" s="31"/>
    </row>
    <row r="119" spans="1:12" ht="15" hidden="1" customHeight="1" x14ac:dyDescent="0.25">
      <c r="A119" s="65"/>
      <c r="B119" s="27" t="s">
        <v>209</v>
      </c>
      <c r="C119" s="29">
        <v>871</v>
      </c>
      <c r="D119" s="28" t="s">
        <v>15</v>
      </c>
      <c r="E119" s="28" t="s">
        <v>14</v>
      </c>
      <c r="F119" s="28" t="s">
        <v>102</v>
      </c>
      <c r="G119" s="29">
        <v>9</v>
      </c>
      <c r="H119" s="28" t="s">
        <v>201</v>
      </c>
      <c r="I119" s="28" t="s">
        <v>260</v>
      </c>
      <c r="J119" s="29">
        <v>120</v>
      </c>
      <c r="K119" s="31"/>
      <c r="L119" s="31">
        <v>0</v>
      </c>
    </row>
    <row r="120" spans="1:12" ht="32.25" hidden="1" customHeight="1" x14ac:dyDescent="0.25">
      <c r="A120" s="65"/>
      <c r="B120" s="44" t="s">
        <v>218</v>
      </c>
      <c r="C120" s="29">
        <v>871</v>
      </c>
      <c r="D120" s="28" t="s">
        <v>15</v>
      </c>
      <c r="E120" s="28" t="s">
        <v>14</v>
      </c>
      <c r="F120" s="28" t="s">
        <v>102</v>
      </c>
      <c r="G120" s="29">
        <v>9</v>
      </c>
      <c r="H120" s="28"/>
      <c r="I120" s="28" t="s">
        <v>425</v>
      </c>
      <c r="J120" s="29">
        <v>240</v>
      </c>
      <c r="K120" s="31">
        <f>59.4-59.4</f>
        <v>0</v>
      </c>
      <c r="L120" s="31">
        <f>59.4-59.4</f>
        <v>0</v>
      </c>
    </row>
    <row r="121" spans="1:12" s="84" customFormat="1" ht="28.5" hidden="1" customHeight="1" x14ac:dyDescent="0.25">
      <c r="A121" s="65"/>
      <c r="B121" s="44" t="s">
        <v>109</v>
      </c>
      <c r="C121" s="29">
        <v>871</v>
      </c>
      <c r="D121" s="28" t="s">
        <v>15</v>
      </c>
      <c r="E121" s="28" t="s">
        <v>14</v>
      </c>
      <c r="F121" s="28" t="s">
        <v>102</v>
      </c>
      <c r="G121" s="29">
        <v>9</v>
      </c>
      <c r="H121" s="28" t="s">
        <v>201</v>
      </c>
      <c r="I121" s="28" t="s">
        <v>216</v>
      </c>
      <c r="J121" s="29"/>
      <c r="K121" s="31">
        <f>K122</f>
        <v>0</v>
      </c>
      <c r="L121" s="31">
        <f>L122</f>
        <v>0</v>
      </c>
    </row>
    <row r="122" spans="1:12" s="84" customFormat="1" ht="15" hidden="1" customHeight="1" x14ac:dyDescent="0.25">
      <c r="A122" s="65"/>
      <c r="B122" s="44" t="s">
        <v>218</v>
      </c>
      <c r="C122" s="29">
        <v>871</v>
      </c>
      <c r="D122" s="28" t="s">
        <v>15</v>
      </c>
      <c r="E122" s="28" t="s">
        <v>14</v>
      </c>
      <c r="F122" s="28" t="s">
        <v>102</v>
      </c>
      <c r="G122" s="29">
        <v>9</v>
      </c>
      <c r="H122" s="28" t="s">
        <v>201</v>
      </c>
      <c r="I122" s="28" t="s">
        <v>216</v>
      </c>
      <c r="J122" s="29">
        <v>240</v>
      </c>
      <c r="K122" s="31"/>
      <c r="L122" s="31"/>
    </row>
    <row r="123" spans="1:12" ht="30" customHeight="1" x14ac:dyDescent="0.25">
      <c r="A123" s="65"/>
      <c r="B123" s="20" t="s">
        <v>73</v>
      </c>
      <c r="C123" s="21" t="s">
        <v>28</v>
      </c>
      <c r="D123" s="21" t="s">
        <v>14</v>
      </c>
      <c r="E123" s="21"/>
      <c r="F123" s="21"/>
      <c r="G123" s="20"/>
      <c r="H123" s="21"/>
      <c r="I123" s="53"/>
      <c r="J123" s="20"/>
      <c r="K123" s="33">
        <f>K124</f>
        <v>1070.5</v>
      </c>
      <c r="L123" s="33">
        <f>L124</f>
        <v>1070.5</v>
      </c>
    </row>
    <row r="124" spans="1:12" ht="35.25" customHeight="1" x14ac:dyDescent="0.25">
      <c r="A124" s="65"/>
      <c r="B124" s="32" t="s">
        <v>79</v>
      </c>
      <c r="C124" s="21" t="s">
        <v>28</v>
      </c>
      <c r="D124" s="21" t="s">
        <v>14</v>
      </c>
      <c r="E124" s="21" t="s">
        <v>68</v>
      </c>
      <c r="F124" s="21"/>
      <c r="G124" s="20"/>
      <c r="H124" s="21"/>
      <c r="I124" s="53"/>
      <c r="J124" s="20"/>
      <c r="K124" s="33">
        <f>K125+K141</f>
        <v>1070.5</v>
      </c>
      <c r="L124" s="33">
        <f>L125+L141</f>
        <v>1070.5</v>
      </c>
    </row>
    <row r="125" spans="1:12" ht="57.75" x14ac:dyDescent="0.25">
      <c r="A125" s="65"/>
      <c r="B125" s="23" t="s">
        <v>194</v>
      </c>
      <c r="C125" s="25">
        <v>871</v>
      </c>
      <c r="D125" s="24" t="s">
        <v>14</v>
      </c>
      <c r="E125" s="24" t="s">
        <v>68</v>
      </c>
      <c r="F125" s="24" t="s">
        <v>15</v>
      </c>
      <c r="G125" s="25"/>
      <c r="H125" s="24"/>
      <c r="I125" s="28"/>
      <c r="J125" s="25"/>
      <c r="K125" s="55">
        <f>K126+K135+K138</f>
        <v>1035</v>
      </c>
      <c r="L125" s="55">
        <f>L126+L135+L138</f>
        <v>1035</v>
      </c>
    </row>
    <row r="126" spans="1:12" ht="29.25" x14ac:dyDescent="0.25">
      <c r="A126" s="65"/>
      <c r="B126" s="60" t="s">
        <v>302</v>
      </c>
      <c r="C126" s="25">
        <v>871</v>
      </c>
      <c r="D126" s="36" t="s">
        <v>14</v>
      </c>
      <c r="E126" s="36" t="s">
        <v>68</v>
      </c>
      <c r="F126" s="24" t="s">
        <v>15</v>
      </c>
      <c r="G126" s="25">
        <v>1</v>
      </c>
      <c r="H126" s="24"/>
      <c r="I126" s="28"/>
      <c r="J126" s="25"/>
      <c r="K126" s="55">
        <f>K127+K129+K131+K133</f>
        <v>800</v>
      </c>
      <c r="L126" s="55">
        <f>L127+L129+L131+L133</f>
        <v>800</v>
      </c>
    </row>
    <row r="127" spans="1:12" x14ac:dyDescent="0.25">
      <c r="A127" s="65"/>
      <c r="B127" s="47" t="s">
        <v>122</v>
      </c>
      <c r="C127" s="29">
        <v>871</v>
      </c>
      <c r="D127" s="42" t="s">
        <v>14</v>
      </c>
      <c r="E127" s="42" t="s">
        <v>68</v>
      </c>
      <c r="F127" s="28" t="s">
        <v>15</v>
      </c>
      <c r="G127" s="29">
        <v>1</v>
      </c>
      <c r="H127" s="28" t="s">
        <v>201</v>
      </c>
      <c r="I127" s="28" t="s">
        <v>261</v>
      </c>
      <c r="J127" s="29"/>
      <c r="K127" s="31">
        <f>K128</f>
        <v>150</v>
      </c>
      <c r="L127" s="31">
        <f>L128</f>
        <v>150</v>
      </c>
    </row>
    <row r="128" spans="1:12" ht="30" x14ac:dyDescent="0.25">
      <c r="A128" s="65"/>
      <c r="B128" s="137" t="s">
        <v>362</v>
      </c>
      <c r="C128" s="29">
        <v>871</v>
      </c>
      <c r="D128" s="42" t="s">
        <v>14</v>
      </c>
      <c r="E128" s="42" t="s">
        <v>68</v>
      </c>
      <c r="F128" s="28" t="s">
        <v>15</v>
      </c>
      <c r="G128" s="29">
        <v>1</v>
      </c>
      <c r="H128" s="28" t="s">
        <v>201</v>
      </c>
      <c r="I128" s="28" t="s">
        <v>261</v>
      </c>
      <c r="J128" s="29">
        <v>230</v>
      </c>
      <c r="K128" s="31">
        <v>150</v>
      </c>
      <c r="L128" s="31">
        <v>150</v>
      </c>
    </row>
    <row r="129" spans="1:12" x14ac:dyDescent="0.25">
      <c r="A129" s="65"/>
      <c r="B129" s="47" t="s">
        <v>303</v>
      </c>
      <c r="C129" s="29">
        <v>871</v>
      </c>
      <c r="D129" s="42" t="s">
        <v>14</v>
      </c>
      <c r="E129" s="42" t="s">
        <v>68</v>
      </c>
      <c r="F129" s="28" t="s">
        <v>15</v>
      </c>
      <c r="G129" s="29">
        <v>1</v>
      </c>
      <c r="H129" s="28" t="s">
        <v>201</v>
      </c>
      <c r="I129" s="28" t="s">
        <v>304</v>
      </c>
      <c r="J129" s="29"/>
      <c r="K129" s="31">
        <f>K130</f>
        <v>50</v>
      </c>
      <c r="L129" s="31">
        <f>L130</f>
        <v>50</v>
      </c>
    </row>
    <row r="130" spans="1:12" ht="30" x14ac:dyDescent="0.25">
      <c r="A130" s="65"/>
      <c r="B130" s="47" t="s">
        <v>218</v>
      </c>
      <c r="C130" s="29">
        <v>871</v>
      </c>
      <c r="D130" s="42" t="s">
        <v>14</v>
      </c>
      <c r="E130" s="42" t="s">
        <v>68</v>
      </c>
      <c r="F130" s="28" t="s">
        <v>15</v>
      </c>
      <c r="G130" s="29">
        <v>1</v>
      </c>
      <c r="H130" s="28" t="s">
        <v>201</v>
      </c>
      <c r="I130" s="28" t="s">
        <v>304</v>
      </c>
      <c r="J130" s="29">
        <v>240</v>
      </c>
      <c r="K130" s="31">
        <v>50</v>
      </c>
      <c r="L130" s="31">
        <v>50</v>
      </c>
    </row>
    <row r="131" spans="1:12" x14ac:dyDescent="0.25">
      <c r="A131" s="65"/>
      <c r="B131" s="47" t="s">
        <v>123</v>
      </c>
      <c r="C131" s="29">
        <v>871</v>
      </c>
      <c r="D131" s="42" t="s">
        <v>14</v>
      </c>
      <c r="E131" s="42" t="s">
        <v>68</v>
      </c>
      <c r="F131" s="28" t="s">
        <v>15</v>
      </c>
      <c r="G131" s="29">
        <v>1</v>
      </c>
      <c r="H131" s="28" t="s">
        <v>201</v>
      </c>
      <c r="I131" s="42" t="s">
        <v>262</v>
      </c>
      <c r="J131" s="29"/>
      <c r="K131" s="31">
        <f>K132</f>
        <v>500</v>
      </c>
      <c r="L131" s="31">
        <f>L132</f>
        <v>500</v>
      </c>
    </row>
    <row r="132" spans="1:12" ht="30" x14ac:dyDescent="0.25">
      <c r="A132" s="65"/>
      <c r="B132" s="47" t="s">
        <v>218</v>
      </c>
      <c r="C132" s="29">
        <v>871</v>
      </c>
      <c r="D132" s="42" t="s">
        <v>14</v>
      </c>
      <c r="E132" s="42" t="s">
        <v>68</v>
      </c>
      <c r="F132" s="28" t="s">
        <v>15</v>
      </c>
      <c r="G132" s="29">
        <v>1</v>
      </c>
      <c r="H132" s="28" t="s">
        <v>201</v>
      </c>
      <c r="I132" s="42" t="s">
        <v>262</v>
      </c>
      <c r="J132" s="29">
        <v>240</v>
      </c>
      <c r="K132" s="31">
        <v>500</v>
      </c>
      <c r="L132" s="31">
        <v>500</v>
      </c>
    </row>
    <row r="133" spans="1:12" ht="30" x14ac:dyDescent="0.25">
      <c r="A133" s="65"/>
      <c r="B133" s="47" t="s">
        <v>350</v>
      </c>
      <c r="C133" s="29">
        <v>871</v>
      </c>
      <c r="D133" s="42" t="s">
        <v>14</v>
      </c>
      <c r="E133" s="42" t="s">
        <v>68</v>
      </c>
      <c r="F133" s="28" t="s">
        <v>15</v>
      </c>
      <c r="G133" s="29">
        <v>1</v>
      </c>
      <c r="H133" s="28" t="s">
        <v>201</v>
      </c>
      <c r="I133" s="28" t="s">
        <v>305</v>
      </c>
      <c r="J133" s="29"/>
      <c r="K133" s="31">
        <f>K134</f>
        <v>100</v>
      </c>
      <c r="L133" s="31">
        <v>100</v>
      </c>
    </row>
    <row r="134" spans="1:12" ht="30" x14ac:dyDescent="0.25">
      <c r="A134" s="65"/>
      <c r="B134" s="137" t="s">
        <v>362</v>
      </c>
      <c r="C134" s="29">
        <v>871</v>
      </c>
      <c r="D134" s="42" t="s">
        <v>14</v>
      </c>
      <c r="E134" s="42" t="s">
        <v>68</v>
      </c>
      <c r="F134" s="28" t="s">
        <v>15</v>
      </c>
      <c r="G134" s="29">
        <v>1</v>
      </c>
      <c r="H134" s="28" t="s">
        <v>201</v>
      </c>
      <c r="I134" s="28" t="s">
        <v>305</v>
      </c>
      <c r="J134" s="29">
        <v>230</v>
      </c>
      <c r="K134" s="31">
        <v>100</v>
      </c>
      <c r="L134" s="31">
        <v>100</v>
      </c>
    </row>
    <row r="135" spans="1:12" ht="57.75" x14ac:dyDescent="0.25">
      <c r="A135" s="65"/>
      <c r="B135" s="60" t="s">
        <v>351</v>
      </c>
      <c r="C135" s="25">
        <v>871</v>
      </c>
      <c r="D135" s="36" t="s">
        <v>14</v>
      </c>
      <c r="E135" s="36" t="s">
        <v>68</v>
      </c>
      <c r="F135" s="24" t="s">
        <v>15</v>
      </c>
      <c r="G135" s="25">
        <v>3</v>
      </c>
      <c r="H135" s="24"/>
      <c r="I135" s="28"/>
      <c r="J135" s="25"/>
      <c r="K135" s="55">
        <f>K136</f>
        <v>100</v>
      </c>
      <c r="L135" s="55">
        <f>L136</f>
        <v>100</v>
      </c>
    </row>
    <row r="136" spans="1:12" ht="30" x14ac:dyDescent="0.25">
      <c r="A136" s="65"/>
      <c r="B136" s="47" t="s">
        <v>352</v>
      </c>
      <c r="C136" s="29">
        <v>871</v>
      </c>
      <c r="D136" s="42" t="s">
        <v>14</v>
      </c>
      <c r="E136" s="42" t="s">
        <v>68</v>
      </c>
      <c r="F136" s="28" t="s">
        <v>15</v>
      </c>
      <c r="G136" s="29">
        <v>3</v>
      </c>
      <c r="H136" s="28" t="s">
        <v>201</v>
      </c>
      <c r="I136" s="28" t="s">
        <v>306</v>
      </c>
      <c r="J136" s="29"/>
      <c r="K136" s="31">
        <f>K137</f>
        <v>100</v>
      </c>
      <c r="L136" s="31">
        <f>L137</f>
        <v>100</v>
      </c>
    </row>
    <row r="137" spans="1:12" ht="30" x14ac:dyDescent="0.25">
      <c r="A137" s="65"/>
      <c r="B137" s="137" t="s">
        <v>362</v>
      </c>
      <c r="C137" s="29">
        <v>871</v>
      </c>
      <c r="D137" s="42" t="s">
        <v>14</v>
      </c>
      <c r="E137" s="42" t="s">
        <v>68</v>
      </c>
      <c r="F137" s="28" t="s">
        <v>15</v>
      </c>
      <c r="G137" s="29">
        <v>3</v>
      </c>
      <c r="H137" s="28" t="s">
        <v>201</v>
      </c>
      <c r="I137" s="28" t="s">
        <v>306</v>
      </c>
      <c r="J137" s="29">
        <v>230</v>
      </c>
      <c r="K137" s="31">
        <v>100</v>
      </c>
      <c r="L137" s="31">
        <v>100</v>
      </c>
    </row>
    <row r="138" spans="1:12" ht="15.75" customHeight="1" x14ac:dyDescent="0.25">
      <c r="A138" s="65"/>
      <c r="B138" s="60" t="s">
        <v>308</v>
      </c>
      <c r="C138" s="25">
        <v>871</v>
      </c>
      <c r="D138" s="36" t="s">
        <v>14</v>
      </c>
      <c r="E138" s="36" t="s">
        <v>68</v>
      </c>
      <c r="F138" s="24" t="s">
        <v>15</v>
      </c>
      <c r="G138" s="25">
        <v>4</v>
      </c>
      <c r="H138" s="24"/>
      <c r="I138" s="28"/>
      <c r="J138" s="25"/>
      <c r="K138" s="55">
        <f>K139</f>
        <v>135</v>
      </c>
      <c r="L138" s="55">
        <f>L139</f>
        <v>135</v>
      </c>
    </row>
    <row r="139" spans="1:12" ht="15" customHeight="1" x14ac:dyDescent="0.25">
      <c r="A139" s="65"/>
      <c r="B139" s="47" t="s">
        <v>308</v>
      </c>
      <c r="C139" s="29">
        <v>871</v>
      </c>
      <c r="D139" s="42" t="s">
        <v>14</v>
      </c>
      <c r="E139" s="42" t="s">
        <v>68</v>
      </c>
      <c r="F139" s="28" t="s">
        <v>15</v>
      </c>
      <c r="G139" s="29">
        <v>4</v>
      </c>
      <c r="H139" s="28" t="s">
        <v>201</v>
      </c>
      <c r="I139" s="28" t="s">
        <v>307</v>
      </c>
      <c r="J139" s="29"/>
      <c r="K139" s="31">
        <f>K140</f>
        <v>135</v>
      </c>
      <c r="L139" s="31">
        <f>L140</f>
        <v>135</v>
      </c>
    </row>
    <row r="140" spans="1:12" ht="30.75" customHeight="1" x14ac:dyDescent="0.25">
      <c r="A140" s="65"/>
      <c r="B140" s="47" t="s">
        <v>218</v>
      </c>
      <c r="C140" s="29">
        <v>871</v>
      </c>
      <c r="D140" s="42" t="s">
        <v>14</v>
      </c>
      <c r="E140" s="42" t="s">
        <v>68</v>
      </c>
      <c r="F140" s="28" t="s">
        <v>15</v>
      </c>
      <c r="G140" s="29">
        <v>4</v>
      </c>
      <c r="H140" s="28" t="s">
        <v>201</v>
      </c>
      <c r="I140" s="28" t="s">
        <v>307</v>
      </c>
      <c r="J140" s="29">
        <v>240</v>
      </c>
      <c r="K140" s="31">
        <v>135</v>
      </c>
      <c r="L140" s="31">
        <v>135</v>
      </c>
    </row>
    <row r="141" spans="1:12" ht="27" customHeight="1" x14ac:dyDescent="0.25">
      <c r="A141" s="65"/>
      <c r="B141" s="46" t="s">
        <v>113</v>
      </c>
      <c r="C141" s="20">
        <v>871</v>
      </c>
      <c r="D141" s="21" t="s">
        <v>14</v>
      </c>
      <c r="E141" s="21" t="s">
        <v>68</v>
      </c>
      <c r="F141" s="21">
        <v>97</v>
      </c>
      <c r="G141" s="54"/>
      <c r="H141" s="53"/>
      <c r="I141" s="53"/>
      <c r="J141" s="54"/>
      <c r="K141" s="33">
        <f t="shared" ref="K141:L143" si="7">K142</f>
        <v>35.5</v>
      </c>
      <c r="L141" s="33">
        <f t="shared" si="7"/>
        <v>35.5</v>
      </c>
    </row>
    <row r="142" spans="1:12" ht="44.25" customHeight="1" x14ac:dyDescent="0.25">
      <c r="A142" s="65"/>
      <c r="B142" s="44" t="s">
        <v>112</v>
      </c>
      <c r="C142" s="29">
        <v>871</v>
      </c>
      <c r="D142" s="42" t="s">
        <v>14</v>
      </c>
      <c r="E142" s="42" t="s">
        <v>68</v>
      </c>
      <c r="F142" s="42">
        <v>97</v>
      </c>
      <c r="G142" s="41">
        <v>2</v>
      </c>
      <c r="H142" s="42"/>
      <c r="I142" s="28"/>
      <c r="J142" s="29"/>
      <c r="K142" s="31">
        <f t="shared" si="7"/>
        <v>35.5</v>
      </c>
      <c r="L142" s="31">
        <f t="shared" si="7"/>
        <v>35.5</v>
      </c>
    </row>
    <row r="143" spans="1:12" ht="45" x14ac:dyDescent="0.25">
      <c r="A143" s="65"/>
      <c r="B143" s="47" t="s">
        <v>309</v>
      </c>
      <c r="C143" s="29">
        <v>871</v>
      </c>
      <c r="D143" s="42" t="s">
        <v>14</v>
      </c>
      <c r="E143" s="42" t="s">
        <v>68</v>
      </c>
      <c r="F143" s="28" t="s">
        <v>121</v>
      </c>
      <c r="G143" s="29">
        <v>2</v>
      </c>
      <c r="H143" s="28" t="s">
        <v>201</v>
      </c>
      <c r="I143" s="42" t="s">
        <v>263</v>
      </c>
      <c r="J143" s="29"/>
      <c r="K143" s="31">
        <f t="shared" si="7"/>
        <v>35.5</v>
      </c>
      <c r="L143" s="31">
        <f t="shared" si="7"/>
        <v>35.5</v>
      </c>
    </row>
    <row r="144" spans="1:12" ht="17.25" customHeight="1" x14ac:dyDescent="0.25">
      <c r="A144" s="65"/>
      <c r="B144" s="58" t="s">
        <v>90</v>
      </c>
      <c r="C144" s="29">
        <v>871</v>
      </c>
      <c r="D144" s="42" t="s">
        <v>14</v>
      </c>
      <c r="E144" s="42" t="s">
        <v>68</v>
      </c>
      <c r="F144" s="28" t="s">
        <v>121</v>
      </c>
      <c r="G144" s="29">
        <v>2</v>
      </c>
      <c r="H144" s="28" t="s">
        <v>201</v>
      </c>
      <c r="I144" s="42" t="s">
        <v>263</v>
      </c>
      <c r="J144" s="29">
        <v>500</v>
      </c>
      <c r="K144" s="31">
        <v>35.5</v>
      </c>
      <c r="L144" s="31">
        <v>35.5</v>
      </c>
    </row>
    <row r="145" spans="1:12" x14ac:dyDescent="0.25">
      <c r="A145" s="65"/>
      <c r="B145" s="20" t="s">
        <v>97</v>
      </c>
      <c r="C145" s="20">
        <v>871</v>
      </c>
      <c r="D145" s="21" t="s">
        <v>17</v>
      </c>
      <c r="E145" s="20" t="s">
        <v>10</v>
      </c>
      <c r="F145" s="53"/>
      <c r="G145" s="54"/>
      <c r="H145" s="53"/>
      <c r="I145" s="53"/>
      <c r="J145" s="54"/>
      <c r="K145" s="33">
        <f>K146+K161</f>
        <v>17075</v>
      </c>
      <c r="L145" s="33">
        <f>L146+L161</f>
        <v>17075</v>
      </c>
    </row>
    <row r="146" spans="1:12" x14ac:dyDescent="0.25">
      <c r="A146" s="65"/>
      <c r="B146" s="32" t="s">
        <v>98</v>
      </c>
      <c r="C146" s="20">
        <v>871</v>
      </c>
      <c r="D146" s="21" t="s">
        <v>17</v>
      </c>
      <c r="E146" s="21" t="s">
        <v>68</v>
      </c>
      <c r="F146" s="53"/>
      <c r="G146" s="54"/>
      <c r="H146" s="53"/>
      <c r="I146" s="53"/>
      <c r="J146" s="54"/>
      <c r="K146" s="33">
        <f>K147</f>
        <v>17050</v>
      </c>
      <c r="L146" s="33">
        <f>L147</f>
        <v>17050</v>
      </c>
    </row>
    <row r="147" spans="1:12" ht="29.25" x14ac:dyDescent="0.25">
      <c r="A147" s="65"/>
      <c r="B147" s="23" t="s">
        <v>127</v>
      </c>
      <c r="C147" s="25">
        <v>871</v>
      </c>
      <c r="D147" s="24" t="s">
        <v>17</v>
      </c>
      <c r="E147" s="24" t="s">
        <v>68</v>
      </c>
      <c r="F147" s="24" t="s">
        <v>14</v>
      </c>
      <c r="G147" s="25"/>
      <c r="H147" s="24"/>
      <c r="I147" s="28"/>
      <c r="J147" s="25"/>
      <c r="K147" s="55">
        <f>K148</f>
        <v>17050</v>
      </c>
      <c r="L147" s="55">
        <f>L148</f>
        <v>17050</v>
      </c>
    </row>
    <row r="148" spans="1:12" ht="43.5" x14ac:dyDescent="0.25">
      <c r="A148" s="65"/>
      <c r="B148" s="60" t="s">
        <v>195</v>
      </c>
      <c r="C148" s="25">
        <v>871</v>
      </c>
      <c r="D148" s="36" t="s">
        <v>17</v>
      </c>
      <c r="E148" s="36" t="s">
        <v>68</v>
      </c>
      <c r="F148" s="24" t="s">
        <v>14</v>
      </c>
      <c r="G148" s="25">
        <v>1</v>
      </c>
      <c r="H148" s="24"/>
      <c r="I148" s="28"/>
      <c r="J148" s="25"/>
      <c r="K148" s="55">
        <f>K149+K151+K153+K155+K159+K157</f>
        <v>17050</v>
      </c>
      <c r="L148" s="55">
        <f>L149+L151+L153+L155+L159+L157</f>
        <v>17050</v>
      </c>
    </row>
    <row r="149" spans="1:12" ht="15" customHeight="1" x14ac:dyDescent="0.25">
      <c r="A149" s="65"/>
      <c r="B149" s="47" t="s">
        <v>124</v>
      </c>
      <c r="C149" s="29">
        <v>871</v>
      </c>
      <c r="D149" s="42" t="s">
        <v>17</v>
      </c>
      <c r="E149" s="42" t="s">
        <v>68</v>
      </c>
      <c r="F149" s="28" t="s">
        <v>14</v>
      </c>
      <c r="G149" s="29">
        <v>1</v>
      </c>
      <c r="H149" s="28" t="s">
        <v>201</v>
      </c>
      <c r="I149" s="28" t="s">
        <v>264</v>
      </c>
      <c r="J149" s="29"/>
      <c r="K149" s="31">
        <f>K150</f>
        <v>10000</v>
      </c>
      <c r="L149" s="31">
        <f>L150</f>
        <v>10000</v>
      </c>
    </row>
    <row r="150" spans="1:12" ht="30" customHeight="1" x14ac:dyDescent="0.25">
      <c r="A150" s="65"/>
      <c r="B150" s="47" t="s">
        <v>218</v>
      </c>
      <c r="C150" s="29">
        <v>871</v>
      </c>
      <c r="D150" s="42" t="s">
        <v>17</v>
      </c>
      <c r="E150" s="42" t="s">
        <v>68</v>
      </c>
      <c r="F150" s="28" t="s">
        <v>14</v>
      </c>
      <c r="G150" s="29">
        <v>1</v>
      </c>
      <c r="H150" s="28" t="s">
        <v>201</v>
      </c>
      <c r="I150" s="28" t="s">
        <v>264</v>
      </c>
      <c r="J150" s="29">
        <v>240</v>
      </c>
      <c r="K150" s="31">
        <f>8500+1500</f>
        <v>10000</v>
      </c>
      <c r="L150" s="31">
        <v>10000</v>
      </c>
    </row>
    <row r="151" spans="1:12" ht="12.75" customHeight="1" x14ac:dyDescent="0.25">
      <c r="A151" s="65"/>
      <c r="B151" s="47" t="s">
        <v>125</v>
      </c>
      <c r="C151" s="29">
        <v>871</v>
      </c>
      <c r="D151" s="42" t="s">
        <v>17</v>
      </c>
      <c r="E151" s="42" t="s">
        <v>68</v>
      </c>
      <c r="F151" s="28" t="s">
        <v>14</v>
      </c>
      <c r="G151" s="29">
        <v>1</v>
      </c>
      <c r="H151" s="28" t="s">
        <v>201</v>
      </c>
      <c r="I151" s="28" t="s">
        <v>265</v>
      </c>
      <c r="J151" s="29"/>
      <c r="K151" s="31">
        <f>K152</f>
        <v>1000</v>
      </c>
      <c r="L151" s="31">
        <f>L152</f>
        <v>1000</v>
      </c>
    </row>
    <row r="152" spans="1:12" ht="30" x14ac:dyDescent="0.25">
      <c r="A152" s="65"/>
      <c r="B152" s="47" t="s">
        <v>218</v>
      </c>
      <c r="C152" s="29">
        <v>871</v>
      </c>
      <c r="D152" s="42" t="s">
        <v>17</v>
      </c>
      <c r="E152" s="42" t="s">
        <v>68</v>
      </c>
      <c r="F152" s="28" t="s">
        <v>14</v>
      </c>
      <c r="G152" s="29">
        <v>1</v>
      </c>
      <c r="H152" s="28" t="s">
        <v>201</v>
      </c>
      <c r="I152" s="28" t="s">
        <v>265</v>
      </c>
      <c r="J152" s="29">
        <v>240</v>
      </c>
      <c r="K152" s="31">
        <v>1000</v>
      </c>
      <c r="L152" s="31">
        <v>1000</v>
      </c>
    </row>
    <row r="153" spans="1:12" hidden="1" x14ac:dyDescent="0.25">
      <c r="A153" s="65"/>
      <c r="B153" s="47" t="s">
        <v>126</v>
      </c>
      <c r="C153" s="29">
        <v>871</v>
      </c>
      <c r="D153" s="42" t="s">
        <v>17</v>
      </c>
      <c r="E153" s="42" t="s">
        <v>68</v>
      </c>
      <c r="F153" s="28" t="s">
        <v>14</v>
      </c>
      <c r="G153" s="29">
        <v>1</v>
      </c>
      <c r="H153" s="28" t="s">
        <v>201</v>
      </c>
      <c r="I153" s="28" t="s">
        <v>266</v>
      </c>
      <c r="J153" s="29"/>
      <c r="K153" s="31">
        <f>K154</f>
        <v>0</v>
      </c>
      <c r="L153" s="31">
        <f>L154</f>
        <v>0</v>
      </c>
    </row>
    <row r="154" spans="1:12" ht="30" hidden="1" x14ac:dyDescent="0.25">
      <c r="A154" s="65"/>
      <c r="B154" s="47" t="s">
        <v>218</v>
      </c>
      <c r="C154" s="29">
        <v>871</v>
      </c>
      <c r="D154" s="42" t="s">
        <v>17</v>
      </c>
      <c r="E154" s="42" t="s">
        <v>68</v>
      </c>
      <c r="F154" s="28" t="s">
        <v>14</v>
      </c>
      <c r="G154" s="29">
        <v>1</v>
      </c>
      <c r="H154" s="28" t="s">
        <v>201</v>
      </c>
      <c r="I154" s="28" t="s">
        <v>266</v>
      </c>
      <c r="J154" s="29">
        <v>240</v>
      </c>
      <c r="K154" s="31"/>
      <c r="L154" s="31"/>
    </row>
    <row r="155" spans="1:12" ht="30" x14ac:dyDescent="0.25">
      <c r="A155" s="65"/>
      <c r="B155" s="47" t="s">
        <v>182</v>
      </c>
      <c r="C155" s="29">
        <v>871</v>
      </c>
      <c r="D155" s="42" t="s">
        <v>17</v>
      </c>
      <c r="E155" s="42" t="s">
        <v>68</v>
      </c>
      <c r="F155" s="28" t="s">
        <v>14</v>
      </c>
      <c r="G155" s="29">
        <v>1</v>
      </c>
      <c r="H155" s="28" t="s">
        <v>201</v>
      </c>
      <c r="I155" s="28" t="s">
        <v>267</v>
      </c>
      <c r="J155" s="29"/>
      <c r="K155" s="31">
        <f>K156</f>
        <v>50</v>
      </c>
      <c r="L155" s="31">
        <f>L156</f>
        <v>50</v>
      </c>
    </row>
    <row r="156" spans="1:12" ht="30" x14ac:dyDescent="0.25">
      <c r="A156" s="65"/>
      <c r="B156" s="47" t="s">
        <v>218</v>
      </c>
      <c r="C156" s="29">
        <v>871</v>
      </c>
      <c r="D156" s="42" t="s">
        <v>17</v>
      </c>
      <c r="E156" s="42" t="s">
        <v>68</v>
      </c>
      <c r="F156" s="28" t="s">
        <v>14</v>
      </c>
      <c r="G156" s="29">
        <v>1</v>
      </c>
      <c r="H156" s="28" t="s">
        <v>201</v>
      </c>
      <c r="I156" s="28" t="s">
        <v>267</v>
      </c>
      <c r="J156" s="29">
        <v>240</v>
      </c>
      <c r="K156" s="31">
        <v>50</v>
      </c>
      <c r="L156" s="31">
        <v>50</v>
      </c>
    </row>
    <row r="157" spans="1:12" x14ac:dyDescent="0.25">
      <c r="A157" s="65"/>
      <c r="B157" s="47" t="s">
        <v>234</v>
      </c>
      <c r="C157" s="29">
        <v>871</v>
      </c>
      <c r="D157" s="42" t="s">
        <v>17</v>
      </c>
      <c r="E157" s="42" t="s">
        <v>68</v>
      </c>
      <c r="F157" s="28" t="s">
        <v>14</v>
      </c>
      <c r="G157" s="29">
        <v>1</v>
      </c>
      <c r="H157" s="28" t="s">
        <v>201</v>
      </c>
      <c r="I157" s="28" t="s">
        <v>268</v>
      </c>
      <c r="J157" s="29"/>
      <c r="K157" s="31">
        <f>K158</f>
        <v>4000</v>
      </c>
      <c r="L157" s="31">
        <f>L158</f>
        <v>4000</v>
      </c>
    </row>
    <row r="158" spans="1:12" ht="30" x14ac:dyDescent="0.25">
      <c r="A158" s="65"/>
      <c r="B158" s="47" t="s">
        <v>218</v>
      </c>
      <c r="C158" s="29">
        <v>871</v>
      </c>
      <c r="D158" s="42" t="s">
        <v>17</v>
      </c>
      <c r="E158" s="42" t="s">
        <v>68</v>
      </c>
      <c r="F158" s="28" t="s">
        <v>14</v>
      </c>
      <c r="G158" s="29">
        <v>1</v>
      </c>
      <c r="H158" s="28" t="s">
        <v>201</v>
      </c>
      <c r="I158" s="28" t="s">
        <v>268</v>
      </c>
      <c r="J158" s="29">
        <v>240</v>
      </c>
      <c r="K158" s="31">
        <v>4000</v>
      </c>
      <c r="L158" s="31">
        <v>4000</v>
      </c>
    </row>
    <row r="159" spans="1:12" x14ac:dyDescent="0.25">
      <c r="A159" s="65"/>
      <c r="B159" s="47" t="s">
        <v>169</v>
      </c>
      <c r="C159" s="29">
        <v>871</v>
      </c>
      <c r="D159" s="42" t="s">
        <v>17</v>
      </c>
      <c r="E159" s="42" t="s">
        <v>68</v>
      </c>
      <c r="F159" s="28" t="s">
        <v>14</v>
      </c>
      <c r="G159" s="29">
        <v>1</v>
      </c>
      <c r="H159" s="28" t="s">
        <v>201</v>
      </c>
      <c r="I159" s="42" t="s">
        <v>269</v>
      </c>
      <c r="J159" s="29"/>
      <c r="K159" s="31">
        <f>K160</f>
        <v>2000</v>
      </c>
      <c r="L159" s="31">
        <f>L160</f>
        <v>2000</v>
      </c>
    </row>
    <row r="160" spans="1:12" ht="30" x14ac:dyDescent="0.25">
      <c r="A160" s="65"/>
      <c r="B160" s="47" t="s">
        <v>218</v>
      </c>
      <c r="C160" s="29">
        <v>871</v>
      </c>
      <c r="D160" s="42" t="s">
        <v>17</v>
      </c>
      <c r="E160" s="42" t="s">
        <v>68</v>
      </c>
      <c r="F160" s="28" t="s">
        <v>14</v>
      </c>
      <c r="G160" s="29">
        <v>1</v>
      </c>
      <c r="H160" s="28" t="s">
        <v>201</v>
      </c>
      <c r="I160" s="42" t="s">
        <v>269</v>
      </c>
      <c r="J160" s="29">
        <v>240</v>
      </c>
      <c r="K160" s="31">
        <v>2000</v>
      </c>
      <c r="L160" s="31">
        <v>2000</v>
      </c>
    </row>
    <row r="161" spans="1:33" x14ac:dyDescent="0.25">
      <c r="A161" s="65"/>
      <c r="B161" s="32" t="s">
        <v>99</v>
      </c>
      <c r="C161" s="20">
        <v>871</v>
      </c>
      <c r="D161" s="21" t="s">
        <v>17</v>
      </c>
      <c r="E161" s="21" t="s">
        <v>100</v>
      </c>
      <c r="F161" s="21"/>
      <c r="G161" s="21"/>
      <c r="H161" s="21"/>
      <c r="I161" s="53"/>
      <c r="J161" s="20" t="s">
        <v>9</v>
      </c>
      <c r="K161" s="22">
        <f t="shared" ref="K161:L163" si="8">K162</f>
        <v>25</v>
      </c>
      <c r="L161" s="22">
        <f t="shared" si="8"/>
        <v>25</v>
      </c>
    </row>
    <row r="162" spans="1:33" ht="29.25" x14ac:dyDescent="0.25">
      <c r="A162" s="65"/>
      <c r="B162" s="60" t="s">
        <v>196</v>
      </c>
      <c r="C162" s="24" t="s">
        <v>28</v>
      </c>
      <c r="D162" s="24" t="s">
        <v>17</v>
      </c>
      <c r="E162" s="24" t="s">
        <v>100</v>
      </c>
      <c r="F162" s="24" t="s">
        <v>17</v>
      </c>
      <c r="G162" s="25"/>
      <c r="H162" s="24"/>
      <c r="I162" s="28"/>
      <c r="J162" s="25"/>
      <c r="K162" s="55">
        <f t="shared" si="8"/>
        <v>25</v>
      </c>
      <c r="L162" s="55">
        <f t="shared" si="8"/>
        <v>25</v>
      </c>
    </row>
    <row r="163" spans="1:33" x14ac:dyDescent="0.25">
      <c r="A163" s="65"/>
      <c r="B163" s="47" t="s">
        <v>207</v>
      </c>
      <c r="C163" s="42" t="s">
        <v>28</v>
      </c>
      <c r="D163" s="42" t="s">
        <v>17</v>
      </c>
      <c r="E163" s="42" t="s">
        <v>100</v>
      </c>
      <c r="F163" s="28" t="s">
        <v>17</v>
      </c>
      <c r="G163" s="29">
        <v>0</v>
      </c>
      <c r="H163" s="28" t="s">
        <v>201</v>
      </c>
      <c r="I163" s="42" t="s">
        <v>270</v>
      </c>
      <c r="J163" s="29"/>
      <c r="K163" s="31">
        <f t="shared" si="8"/>
        <v>25</v>
      </c>
      <c r="L163" s="31">
        <f t="shared" si="8"/>
        <v>25</v>
      </c>
    </row>
    <row r="164" spans="1:33" ht="30" x14ac:dyDescent="0.25">
      <c r="A164" s="65"/>
      <c r="B164" s="47" t="s">
        <v>235</v>
      </c>
      <c r="C164" s="42" t="s">
        <v>28</v>
      </c>
      <c r="D164" s="42" t="s">
        <v>17</v>
      </c>
      <c r="E164" s="42" t="s">
        <v>100</v>
      </c>
      <c r="F164" s="28" t="s">
        <v>17</v>
      </c>
      <c r="G164" s="29">
        <v>0</v>
      </c>
      <c r="H164" s="28" t="s">
        <v>201</v>
      </c>
      <c r="I164" s="42" t="s">
        <v>270</v>
      </c>
      <c r="J164" s="29">
        <v>810</v>
      </c>
      <c r="K164" s="31">
        <v>25</v>
      </c>
      <c r="L164" s="31">
        <v>25</v>
      </c>
    </row>
    <row r="165" spans="1:33" x14ac:dyDescent="0.25">
      <c r="A165" s="65"/>
      <c r="B165" s="20" t="s">
        <v>20</v>
      </c>
      <c r="C165" s="20">
        <v>871</v>
      </c>
      <c r="D165" s="21" t="s">
        <v>18</v>
      </c>
      <c r="E165" s="20" t="s">
        <v>10</v>
      </c>
      <c r="F165" s="53"/>
      <c r="G165" s="54"/>
      <c r="H165" s="53"/>
      <c r="I165" s="53"/>
      <c r="J165" s="54"/>
      <c r="K165" s="33">
        <f>K166+K188+K196+K234</f>
        <v>44318.8</v>
      </c>
      <c r="L165" s="33">
        <f>L166+L188+L196+L234</f>
        <v>44747.5</v>
      </c>
    </row>
    <row r="166" spans="1:33" x14ac:dyDescent="0.25">
      <c r="A166" s="65"/>
      <c r="B166" s="32" t="s">
        <v>21</v>
      </c>
      <c r="C166" s="20">
        <v>871</v>
      </c>
      <c r="D166" s="21" t="s">
        <v>18</v>
      </c>
      <c r="E166" s="20" t="s">
        <v>13</v>
      </c>
      <c r="F166" s="53"/>
      <c r="G166" s="54"/>
      <c r="H166" s="53"/>
      <c r="I166" s="53"/>
      <c r="J166" s="54"/>
      <c r="K166" s="33">
        <f>K167+K184</f>
        <v>1067.2</v>
      </c>
      <c r="L166" s="33">
        <f>L167+L184</f>
        <v>1067.2</v>
      </c>
    </row>
    <row r="167" spans="1:33" ht="29.25" x14ac:dyDescent="0.25">
      <c r="A167" s="65"/>
      <c r="B167" s="60" t="s">
        <v>236</v>
      </c>
      <c r="C167" s="24" t="s">
        <v>28</v>
      </c>
      <c r="D167" s="24" t="s">
        <v>18</v>
      </c>
      <c r="E167" s="24" t="s">
        <v>13</v>
      </c>
      <c r="F167" s="24" t="s">
        <v>18</v>
      </c>
      <c r="G167" s="25"/>
      <c r="H167" s="24"/>
      <c r="I167" s="28"/>
      <c r="J167" s="25"/>
      <c r="K167" s="55">
        <f>K168+K175+K178</f>
        <v>100</v>
      </c>
      <c r="L167" s="55">
        <f>L168+L175+L178</f>
        <v>100</v>
      </c>
      <c r="M167" s="225"/>
      <c r="N167" s="225"/>
      <c r="O167" s="225"/>
      <c r="P167" s="225"/>
      <c r="Q167" s="225"/>
      <c r="R167" s="225"/>
      <c r="S167" s="225"/>
      <c r="T167" s="225"/>
      <c r="U167" s="225"/>
      <c r="V167" s="225"/>
      <c r="W167" s="225"/>
      <c r="X167" s="225"/>
      <c r="Y167" s="225"/>
      <c r="Z167" s="225"/>
      <c r="AA167" s="225"/>
      <c r="AB167" s="225"/>
      <c r="AC167" s="225"/>
      <c r="AD167" s="225"/>
      <c r="AE167" s="225"/>
      <c r="AF167" s="225"/>
      <c r="AG167" s="225"/>
    </row>
    <row r="168" spans="1:33" x14ac:dyDescent="0.25">
      <c r="A168" s="65"/>
      <c r="B168" s="60" t="s">
        <v>129</v>
      </c>
      <c r="C168" s="36" t="s">
        <v>28</v>
      </c>
      <c r="D168" s="36" t="s">
        <v>18</v>
      </c>
      <c r="E168" s="36" t="s">
        <v>13</v>
      </c>
      <c r="F168" s="24" t="s">
        <v>18</v>
      </c>
      <c r="G168" s="25">
        <v>1</v>
      </c>
      <c r="H168" s="24"/>
      <c r="I168" s="28"/>
      <c r="J168" s="25"/>
      <c r="K168" s="55">
        <f>K169+K171+K173</f>
        <v>100</v>
      </c>
      <c r="L168" s="55">
        <f>L169+L171+L173</f>
        <v>100</v>
      </c>
    </row>
    <row r="169" spans="1:33" x14ac:dyDescent="0.25">
      <c r="A169" s="65"/>
      <c r="B169" s="47" t="s">
        <v>134</v>
      </c>
      <c r="C169" s="42" t="s">
        <v>28</v>
      </c>
      <c r="D169" s="42" t="s">
        <v>18</v>
      </c>
      <c r="E169" s="42" t="s">
        <v>13</v>
      </c>
      <c r="F169" s="28" t="s">
        <v>18</v>
      </c>
      <c r="G169" s="29">
        <v>1</v>
      </c>
      <c r="H169" s="28" t="s">
        <v>201</v>
      </c>
      <c r="I169" s="42" t="s">
        <v>271</v>
      </c>
      <c r="J169" s="29"/>
      <c r="K169" s="31">
        <f>K170</f>
        <v>100</v>
      </c>
      <c r="L169" s="31">
        <f>L170</f>
        <v>100</v>
      </c>
    </row>
    <row r="170" spans="1:33" ht="30" x14ac:dyDescent="0.25">
      <c r="A170" s="65"/>
      <c r="B170" s="47" t="s">
        <v>218</v>
      </c>
      <c r="C170" s="42" t="s">
        <v>28</v>
      </c>
      <c r="D170" s="42" t="s">
        <v>18</v>
      </c>
      <c r="E170" s="42" t="s">
        <v>13</v>
      </c>
      <c r="F170" s="28" t="s">
        <v>18</v>
      </c>
      <c r="G170" s="29">
        <v>1</v>
      </c>
      <c r="H170" s="28" t="s">
        <v>201</v>
      </c>
      <c r="I170" s="42" t="s">
        <v>271</v>
      </c>
      <c r="J170" s="29">
        <v>240</v>
      </c>
      <c r="K170" s="31">
        <v>100</v>
      </c>
      <c r="L170" s="31">
        <v>100</v>
      </c>
    </row>
    <row r="171" spans="1:33" hidden="1" x14ac:dyDescent="0.25">
      <c r="A171" s="65"/>
      <c r="B171" s="47" t="s">
        <v>130</v>
      </c>
      <c r="C171" s="42" t="s">
        <v>28</v>
      </c>
      <c r="D171" s="42" t="s">
        <v>18</v>
      </c>
      <c r="E171" s="42" t="s">
        <v>13</v>
      </c>
      <c r="F171" s="28" t="s">
        <v>18</v>
      </c>
      <c r="G171" s="29">
        <v>1</v>
      </c>
      <c r="H171" s="28"/>
      <c r="I171" s="42" t="s">
        <v>131</v>
      </c>
      <c r="J171" s="29"/>
      <c r="K171" s="31">
        <f>K172</f>
        <v>0</v>
      </c>
      <c r="L171" s="31">
        <f>L172</f>
        <v>0</v>
      </c>
    </row>
    <row r="172" spans="1:33" ht="30" hidden="1" x14ac:dyDescent="0.25">
      <c r="A172" s="65"/>
      <c r="B172" s="47" t="s">
        <v>218</v>
      </c>
      <c r="C172" s="42" t="s">
        <v>28</v>
      </c>
      <c r="D172" s="42" t="s">
        <v>18</v>
      </c>
      <c r="E172" s="42" t="s">
        <v>13</v>
      </c>
      <c r="F172" s="28" t="s">
        <v>18</v>
      </c>
      <c r="G172" s="29">
        <v>1</v>
      </c>
      <c r="H172" s="28"/>
      <c r="I172" s="28" t="s">
        <v>131</v>
      </c>
      <c r="J172" s="29">
        <v>240</v>
      </c>
      <c r="K172" s="31">
        <f>200-200</f>
        <v>0</v>
      </c>
      <c r="L172" s="31">
        <f>200-200</f>
        <v>0</v>
      </c>
    </row>
    <row r="173" spans="1:33" hidden="1" x14ac:dyDescent="0.25">
      <c r="A173" s="65"/>
      <c r="B173" s="47" t="s">
        <v>237</v>
      </c>
      <c r="C173" s="42" t="s">
        <v>28</v>
      </c>
      <c r="D173" s="42" t="s">
        <v>18</v>
      </c>
      <c r="E173" s="42" t="s">
        <v>13</v>
      </c>
      <c r="F173" s="28" t="s">
        <v>18</v>
      </c>
      <c r="G173" s="29">
        <v>1</v>
      </c>
      <c r="H173" s="28" t="s">
        <v>201</v>
      </c>
      <c r="I173" s="28" t="s">
        <v>272</v>
      </c>
      <c r="J173" s="29"/>
      <c r="K173" s="31">
        <f>K174</f>
        <v>0</v>
      </c>
      <c r="L173" s="31">
        <f>L174</f>
        <v>0</v>
      </c>
    </row>
    <row r="174" spans="1:33" ht="30" hidden="1" x14ac:dyDescent="0.25">
      <c r="A174" s="65"/>
      <c r="B174" s="47" t="s">
        <v>218</v>
      </c>
      <c r="C174" s="42" t="s">
        <v>28</v>
      </c>
      <c r="D174" s="42" t="s">
        <v>18</v>
      </c>
      <c r="E174" s="42" t="s">
        <v>13</v>
      </c>
      <c r="F174" s="28" t="s">
        <v>18</v>
      </c>
      <c r="G174" s="29">
        <v>1</v>
      </c>
      <c r="H174" s="28" t="s">
        <v>201</v>
      </c>
      <c r="I174" s="28" t="s">
        <v>272</v>
      </c>
      <c r="J174" s="29">
        <v>240</v>
      </c>
      <c r="K174" s="31"/>
      <c r="L174" s="31"/>
    </row>
    <row r="175" spans="1:33" ht="29.25" hidden="1" x14ac:dyDescent="0.25">
      <c r="A175" s="65"/>
      <c r="B175" s="60" t="s">
        <v>133</v>
      </c>
      <c r="C175" s="36" t="s">
        <v>28</v>
      </c>
      <c r="D175" s="36" t="s">
        <v>18</v>
      </c>
      <c r="E175" s="36" t="s">
        <v>13</v>
      </c>
      <c r="F175" s="24" t="s">
        <v>18</v>
      </c>
      <c r="G175" s="25">
        <v>2</v>
      </c>
      <c r="H175" s="24"/>
      <c r="I175" s="28"/>
      <c r="J175" s="25"/>
      <c r="K175" s="55">
        <f>K176</f>
        <v>0</v>
      </c>
      <c r="L175" s="55">
        <f>L176</f>
        <v>0</v>
      </c>
    </row>
    <row r="176" spans="1:33" hidden="1" x14ac:dyDescent="0.25">
      <c r="A176" s="65"/>
      <c r="B176" s="47" t="s">
        <v>134</v>
      </c>
      <c r="C176" s="42" t="s">
        <v>28</v>
      </c>
      <c r="D176" s="42" t="s">
        <v>18</v>
      </c>
      <c r="E176" s="42" t="s">
        <v>13</v>
      </c>
      <c r="F176" s="28" t="s">
        <v>18</v>
      </c>
      <c r="G176" s="29">
        <v>2</v>
      </c>
      <c r="H176" s="28" t="s">
        <v>201</v>
      </c>
      <c r="I176" s="28" t="s">
        <v>271</v>
      </c>
      <c r="J176" s="29"/>
      <c r="K176" s="31">
        <f>K177</f>
        <v>0</v>
      </c>
      <c r="L176" s="31">
        <f>L177</f>
        <v>0</v>
      </c>
    </row>
    <row r="177" spans="1:12" ht="30" hidden="1" x14ac:dyDescent="0.25">
      <c r="A177" s="65"/>
      <c r="B177" s="47" t="s">
        <v>218</v>
      </c>
      <c r="C177" s="42" t="s">
        <v>28</v>
      </c>
      <c r="D177" s="42" t="s">
        <v>18</v>
      </c>
      <c r="E177" s="42" t="s">
        <v>13</v>
      </c>
      <c r="F177" s="28" t="s">
        <v>18</v>
      </c>
      <c r="G177" s="29">
        <v>2</v>
      </c>
      <c r="H177" s="28" t="s">
        <v>201</v>
      </c>
      <c r="I177" s="28" t="s">
        <v>271</v>
      </c>
      <c r="J177" s="29">
        <v>240</v>
      </c>
      <c r="K177" s="31"/>
      <c r="L177" s="31"/>
    </row>
    <row r="178" spans="1:12" ht="29.25" hidden="1" x14ac:dyDescent="0.25">
      <c r="A178" s="65"/>
      <c r="B178" s="60" t="s">
        <v>132</v>
      </c>
      <c r="C178" s="36" t="s">
        <v>28</v>
      </c>
      <c r="D178" s="36" t="s">
        <v>18</v>
      </c>
      <c r="E178" s="36" t="s">
        <v>13</v>
      </c>
      <c r="F178" s="24" t="s">
        <v>18</v>
      </c>
      <c r="G178" s="25">
        <v>4</v>
      </c>
      <c r="H178" s="24"/>
      <c r="I178" s="28"/>
      <c r="J178" s="25"/>
      <c r="K178" s="55">
        <f>K179</f>
        <v>0</v>
      </c>
      <c r="L178" s="55">
        <f>L179</f>
        <v>0</v>
      </c>
    </row>
    <row r="179" spans="1:12" hidden="1" x14ac:dyDescent="0.25">
      <c r="A179" s="65"/>
      <c r="B179" s="47" t="s">
        <v>128</v>
      </c>
      <c r="C179" s="42" t="s">
        <v>28</v>
      </c>
      <c r="D179" s="42" t="s">
        <v>18</v>
      </c>
      <c r="E179" s="42" t="s">
        <v>13</v>
      </c>
      <c r="F179" s="28" t="s">
        <v>18</v>
      </c>
      <c r="G179" s="29">
        <v>4</v>
      </c>
      <c r="H179" s="28" t="s">
        <v>201</v>
      </c>
      <c r="I179" s="28" t="s">
        <v>426</v>
      </c>
      <c r="J179" s="29"/>
      <c r="K179" s="31">
        <f>K180</f>
        <v>0</v>
      </c>
      <c r="L179" s="31">
        <f>L180</f>
        <v>0</v>
      </c>
    </row>
    <row r="180" spans="1:12" ht="12.75" hidden="1" customHeight="1" x14ac:dyDescent="0.25">
      <c r="A180" s="65"/>
      <c r="B180" s="47" t="s">
        <v>218</v>
      </c>
      <c r="C180" s="42" t="s">
        <v>28</v>
      </c>
      <c r="D180" s="42" t="s">
        <v>18</v>
      </c>
      <c r="E180" s="42" t="s">
        <v>13</v>
      </c>
      <c r="F180" s="28" t="s">
        <v>18</v>
      </c>
      <c r="G180" s="29">
        <v>4</v>
      </c>
      <c r="H180" s="28" t="s">
        <v>201</v>
      </c>
      <c r="I180" s="28" t="s">
        <v>426</v>
      </c>
      <c r="J180" s="29">
        <v>240</v>
      </c>
      <c r="K180" s="31"/>
      <c r="L180" s="31"/>
    </row>
    <row r="181" spans="1:12" ht="15" hidden="1" customHeight="1" x14ac:dyDescent="0.25">
      <c r="A181" s="65"/>
      <c r="B181" s="60" t="s">
        <v>353</v>
      </c>
      <c r="C181" s="36" t="s">
        <v>28</v>
      </c>
      <c r="D181" s="36" t="s">
        <v>18</v>
      </c>
      <c r="E181" s="36" t="s">
        <v>13</v>
      </c>
      <c r="F181" s="24" t="s">
        <v>18</v>
      </c>
      <c r="G181" s="25">
        <v>5</v>
      </c>
      <c r="H181" s="24"/>
      <c r="I181" s="28"/>
      <c r="J181" s="25"/>
      <c r="K181" s="55">
        <f>K182</f>
        <v>0</v>
      </c>
      <c r="L181" s="55">
        <f>L182</f>
        <v>0</v>
      </c>
    </row>
    <row r="182" spans="1:12" ht="15" hidden="1" customHeight="1" x14ac:dyDescent="0.25">
      <c r="A182" s="65"/>
      <c r="B182" s="47" t="s">
        <v>134</v>
      </c>
      <c r="C182" s="42" t="s">
        <v>28</v>
      </c>
      <c r="D182" s="42" t="s">
        <v>18</v>
      </c>
      <c r="E182" s="42" t="s">
        <v>13</v>
      </c>
      <c r="F182" s="28" t="s">
        <v>18</v>
      </c>
      <c r="G182" s="29">
        <v>5</v>
      </c>
      <c r="H182" s="28" t="s">
        <v>201</v>
      </c>
      <c r="I182" s="28" t="s">
        <v>271</v>
      </c>
      <c r="J182" s="29"/>
      <c r="K182" s="31">
        <f>K183</f>
        <v>0</v>
      </c>
      <c r="L182" s="31">
        <f>L183</f>
        <v>0</v>
      </c>
    </row>
    <row r="183" spans="1:12" ht="30" hidden="1" x14ac:dyDescent="0.25">
      <c r="A183" s="65"/>
      <c r="B183" s="47" t="s">
        <v>218</v>
      </c>
      <c r="C183" s="42" t="s">
        <v>28</v>
      </c>
      <c r="D183" s="42" t="s">
        <v>18</v>
      </c>
      <c r="E183" s="42" t="s">
        <v>13</v>
      </c>
      <c r="F183" s="28" t="s">
        <v>18</v>
      </c>
      <c r="G183" s="29">
        <v>5</v>
      </c>
      <c r="H183" s="28" t="s">
        <v>201</v>
      </c>
      <c r="I183" s="28" t="s">
        <v>271</v>
      </c>
      <c r="J183" s="29">
        <v>240</v>
      </c>
      <c r="K183" s="31"/>
      <c r="L183" s="31"/>
    </row>
    <row r="184" spans="1:12" x14ac:dyDescent="0.25">
      <c r="A184" s="65"/>
      <c r="B184" s="46" t="s">
        <v>118</v>
      </c>
      <c r="C184" s="20">
        <v>871</v>
      </c>
      <c r="D184" s="21" t="s">
        <v>18</v>
      </c>
      <c r="E184" s="20" t="s">
        <v>13</v>
      </c>
      <c r="F184" s="21" t="s">
        <v>102</v>
      </c>
      <c r="G184" s="54"/>
      <c r="H184" s="53"/>
      <c r="I184" s="53"/>
      <c r="J184" s="54"/>
      <c r="K184" s="33">
        <f t="shared" ref="K184:L186" si="9">K185</f>
        <v>967.2</v>
      </c>
      <c r="L184" s="33">
        <f t="shared" si="9"/>
        <v>967.2</v>
      </c>
    </row>
    <row r="185" spans="1:12" x14ac:dyDescent="0.25">
      <c r="A185" s="65"/>
      <c r="B185" s="47" t="s">
        <v>119</v>
      </c>
      <c r="C185" s="29">
        <v>871</v>
      </c>
      <c r="D185" s="28" t="s">
        <v>18</v>
      </c>
      <c r="E185" s="29" t="s">
        <v>13</v>
      </c>
      <c r="F185" s="28" t="s">
        <v>102</v>
      </c>
      <c r="G185" s="29">
        <v>9</v>
      </c>
      <c r="H185" s="28"/>
      <c r="I185" s="28"/>
      <c r="J185" s="29"/>
      <c r="K185" s="31">
        <f t="shared" si="9"/>
        <v>967.2</v>
      </c>
      <c r="L185" s="31">
        <f t="shared" si="9"/>
        <v>967.2</v>
      </c>
    </row>
    <row r="186" spans="1:12" ht="30" x14ac:dyDescent="0.25">
      <c r="A186" s="65"/>
      <c r="B186" s="47" t="s">
        <v>200</v>
      </c>
      <c r="C186" s="29">
        <v>871</v>
      </c>
      <c r="D186" s="28" t="s">
        <v>18</v>
      </c>
      <c r="E186" s="29" t="s">
        <v>13</v>
      </c>
      <c r="F186" s="28" t="s">
        <v>102</v>
      </c>
      <c r="G186" s="29">
        <v>9</v>
      </c>
      <c r="H186" s="28" t="s">
        <v>201</v>
      </c>
      <c r="I186" s="28" t="s">
        <v>273</v>
      </c>
      <c r="J186" s="29"/>
      <c r="K186" s="31">
        <f t="shared" si="9"/>
        <v>967.2</v>
      </c>
      <c r="L186" s="31">
        <f t="shared" si="9"/>
        <v>967.2</v>
      </c>
    </row>
    <row r="187" spans="1:12" ht="30" x14ac:dyDescent="0.25">
      <c r="A187" s="65"/>
      <c r="B187" s="47" t="s">
        <v>218</v>
      </c>
      <c r="C187" s="29">
        <v>871</v>
      </c>
      <c r="D187" s="28" t="s">
        <v>18</v>
      </c>
      <c r="E187" s="29" t="s">
        <v>13</v>
      </c>
      <c r="F187" s="28" t="s">
        <v>102</v>
      </c>
      <c r="G187" s="29">
        <v>9</v>
      </c>
      <c r="H187" s="28" t="s">
        <v>201</v>
      </c>
      <c r="I187" s="28" t="s">
        <v>273</v>
      </c>
      <c r="J187" s="29">
        <v>240</v>
      </c>
      <c r="K187" s="31">
        <v>967.2</v>
      </c>
      <c r="L187" s="31">
        <v>967.2</v>
      </c>
    </row>
    <row r="188" spans="1:12" x14ac:dyDescent="0.25">
      <c r="A188" s="65"/>
      <c r="B188" s="32" t="s">
        <v>84</v>
      </c>
      <c r="C188" s="20">
        <v>871</v>
      </c>
      <c r="D188" s="21" t="s">
        <v>18</v>
      </c>
      <c r="E188" s="21" t="s">
        <v>15</v>
      </c>
      <c r="F188" s="53"/>
      <c r="G188" s="54"/>
      <c r="H188" s="53"/>
      <c r="I188" s="53"/>
      <c r="J188" s="212"/>
      <c r="K188" s="33">
        <f>K189</f>
        <v>300</v>
      </c>
      <c r="L188" s="33">
        <f>L189</f>
        <v>300</v>
      </c>
    </row>
    <row r="189" spans="1:12" ht="29.25" x14ac:dyDescent="0.25">
      <c r="A189" s="65"/>
      <c r="B189" s="60" t="s">
        <v>236</v>
      </c>
      <c r="C189" s="25">
        <v>871</v>
      </c>
      <c r="D189" s="24" t="s">
        <v>18</v>
      </c>
      <c r="E189" s="24" t="s">
        <v>15</v>
      </c>
      <c r="F189" s="24" t="s">
        <v>18</v>
      </c>
      <c r="G189" s="25"/>
      <c r="H189" s="24"/>
      <c r="I189" s="28"/>
      <c r="J189" s="213"/>
      <c r="K189" s="55">
        <f>K190+K193</f>
        <v>300</v>
      </c>
      <c r="L189" s="55">
        <f>L190+L193</f>
        <v>300</v>
      </c>
    </row>
    <row r="190" spans="1:12" ht="29.25" x14ac:dyDescent="0.25">
      <c r="A190" s="65"/>
      <c r="B190" s="34" t="s">
        <v>197</v>
      </c>
      <c r="C190" s="35">
        <v>871</v>
      </c>
      <c r="D190" s="36" t="s">
        <v>18</v>
      </c>
      <c r="E190" s="36" t="s">
        <v>15</v>
      </c>
      <c r="F190" s="36" t="s">
        <v>18</v>
      </c>
      <c r="G190" s="35">
        <v>3</v>
      </c>
      <c r="H190" s="36"/>
      <c r="I190" s="42"/>
      <c r="J190" s="138"/>
      <c r="K190" s="55">
        <f>K191</f>
        <v>300</v>
      </c>
      <c r="L190" s="55">
        <f>L191</f>
        <v>300</v>
      </c>
    </row>
    <row r="191" spans="1:12" x14ac:dyDescent="0.25">
      <c r="A191" s="65"/>
      <c r="B191" s="48" t="s">
        <v>128</v>
      </c>
      <c r="C191" s="41">
        <v>871</v>
      </c>
      <c r="D191" s="42" t="s">
        <v>18</v>
      </c>
      <c r="E191" s="42" t="s">
        <v>15</v>
      </c>
      <c r="F191" s="42" t="s">
        <v>18</v>
      </c>
      <c r="G191" s="41">
        <v>3</v>
      </c>
      <c r="H191" s="42" t="s">
        <v>201</v>
      </c>
      <c r="I191" s="128">
        <v>29550</v>
      </c>
      <c r="J191" s="128"/>
      <c r="K191" s="43">
        <f>K192</f>
        <v>300</v>
      </c>
      <c r="L191" s="43">
        <f>L192</f>
        <v>300</v>
      </c>
    </row>
    <row r="192" spans="1:12" s="75" customFormat="1" ht="30" x14ac:dyDescent="0.25">
      <c r="A192" s="65"/>
      <c r="B192" s="47" t="s">
        <v>218</v>
      </c>
      <c r="C192" s="41">
        <v>871</v>
      </c>
      <c r="D192" s="42" t="s">
        <v>18</v>
      </c>
      <c r="E192" s="42" t="s">
        <v>15</v>
      </c>
      <c r="F192" s="42" t="s">
        <v>18</v>
      </c>
      <c r="G192" s="41">
        <v>3</v>
      </c>
      <c r="H192" s="42" t="s">
        <v>201</v>
      </c>
      <c r="I192" s="128">
        <v>29550</v>
      </c>
      <c r="J192" s="128">
        <v>240</v>
      </c>
      <c r="K192" s="31">
        <v>300</v>
      </c>
      <c r="L192" s="31">
        <v>300</v>
      </c>
    </row>
    <row r="193" spans="1:12" s="75" customFormat="1" ht="29.25" hidden="1" x14ac:dyDescent="0.25">
      <c r="A193" s="65"/>
      <c r="B193" s="60" t="s">
        <v>353</v>
      </c>
      <c r="C193" s="35">
        <v>871</v>
      </c>
      <c r="D193" s="36" t="s">
        <v>18</v>
      </c>
      <c r="E193" s="36" t="s">
        <v>15</v>
      </c>
      <c r="F193" s="36" t="s">
        <v>18</v>
      </c>
      <c r="G193" s="35"/>
      <c r="H193" s="36"/>
      <c r="I193" s="138"/>
      <c r="J193" s="138"/>
      <c r="K193" s="55">
        <f>K194</f>
        <v>0</v>
      </c>
      <c r="L193" s="55">
        <f>L194</f>
        <v>0</v>
      </c>
    </row>
    <row r="194" spans="1:12" s="75" customFormat="1" hidden="1" x14ac:dyDescent="0.25">
      <c r="A194" s="65"/>
      <c r="B194" s="48" t="s">
        <v>128</v>
      </c>
      <c r="C194" s="41">
        <v>871</v>
      </c>
      <c r="D194" s="42" t="s">
        <v>18</v>
      </c>
      <c r="E194" s="42" t="s">
        <v>15</v>
      </c>
      <c r="F194" s="42" t="s">
        <v>18</v>
      </c>
      <c r="G194" s="41">
        <v>5</v>
      </c>
      <c r="H194" s="42" t="s">
        <v>201</v>
      </c>
      <c r="I194" s="128">
        <v>29550</v>
      </c>
      <c r="J194" s="128"/>
      <c r="K194" s="31">
        <f>K195</f>
        <v>0</v>
      </c>
      <c r="L194" s="31">
        <f>L195</f>
        <v>0</v>
      </c>
    </row>
    <row r="195" spans="1:12" s="75" customFormat="1" ht="30" hidden="1" x14ac:dyDescent="0.25">
      <c r="A195" s="65"/>
      <c r="B195" s="47" t="s">
        <v>218</v>
      </c>
      <c r="C195" s="41">
        <v>871</v>
      </c>
      <c r="D195" s="42" t="s">
        <v>18</v>
      </c>
      <c r="E195" s="42" t="s">
        <v>15</v>
      </c>
      <c r="F195" s="42" t="s">
        <v>18</v>
      </c>
      <c r="G195" s="41">
        <v>5</v>
      </c>
      <c r="H195" s="42" t="s">
        <v>201</v>
      </c>
      <c r="I195" s="128">
        <v>29550</v>
      </c>
      <c r="J195" s="128">
        <v>240</v>
      </c>
      <c r="K195" s="31"/>
      <c r="L195" s="31"/>
    </row>
    <row r="196" spans="1:12" s="75" customFormat="1" x14ac:dyDescent="0.25">
      <c r="A196" s="65"/>
      <c r="B196" s="32" t="s">
        <v>3</v>
      </c>
      <c r="C196" s="20">
        <v>871</v>
      </c>
      <c r="D196" s="21" t="s">
        <v>18</v>
      </c>
      <c r="E196" s="20" t="s">
        <v>14</v>
      </c>
      <c r="F196" s="21" t="s">
        <v>11</v>
      </c>
      <c r="G196" s="20"/>
      <c r="H196" s="21"/>
      <c r="I196" s="53"/>
      <c r="J196" s="20"/>
      <c r="K196" s="22">
        <f>K197+K228</f>
        <v>26165</v>
      </c>
      <c r="L196" s="22">
        <f>L197+L228</f>
        <v>26593.7</v>
      </c>
    </row>
    <row r="197" spans="1:12" s="75" customFormat="1" ht="29.25" x14ac:dyDescent="0.25">
      <c r="A197" s="65"/>
      <c r="B197" s="23" t="s">
        <v>127</v>
      </c>
      <c r="C197" s="24" t="s">
        <v>28</v>
      </c>
      <c r="D197" s="24" t="s">
        <v>18</v>
      </c>
      <c r="E197" s="24" t="s">
        <v>14</v>
      </c>
      <c r="F197" s="24" t="s">
        <v>14</v>
      </c>
      <c r="G197" s="25"/>
      <c r="H197" s="24"/>
      <c r="I197" s="28"/>
      <c r="J197" s="25"/>
      <c r="K197" s="55">
        <f>K198+K203</f>
        <v>26165</v>
      </c>
      <c r="L197" s="55">
        <f>L198+L203</f>
        <v>26593.7</v>
      </c>
    </row>
    <row r="198" spans="1:12" s="75" customFormat="1" ht="29.25" x14ac:dyDescent="0.25">
      <c r="A198" s="65"/>
      <c r="B198" s="60" t="s">
        <v>136</v>
      </c>
      <c r="C198" s="36" t="s">
        <v>28</v>
      </c>
      <c r="D198" s="36" t="s">
        <v>18</v>
      </c>
      <c r="E198" s="36" t="s">
        <v>14</v>
      </c>
      <c r="F198" s="24" t="s">
        <v>14</v>
      </c>
      <c r="G198" s="25">
        <v>2</v>
      </c>
      <c r="H198" s="24"/>
      <c r="I198" s="28"/>
      <c r="J198" s="25"/>
      <c r="K198" s="55">
        <f>K199+K201</f>
        <v>8665</v>
      </c>
      <c r="L198" s="55">
        <f>L199+L201</f>
        <v>9093.7000000000007</v>
      </c>
    </row>
    <row r="199" spans="1:12" s="75" customFormat="1" x14ac:dyDescent="0.25">
      <c r="A199" s="65"/>
      <c r="B199" s="47" t="s">
        <v>137</v>
      </c>
      <c r="C199" s="42" t="s">
        <v>28</v>
      </c>
      <c r="D199" s="42" t="s">
        <v>18</v>
      </c>
      <c r="E199" s="42" t="s">
        <v>14</v>
      </c>
      <c r="F199" s="28" t="s">
        <v>14</v>
      </c>
      <c r="G199" s="29">
        <v>2</v>
      </c>
      <c r="H199" s="28" t="s">
        <v>201</v>
      </c>
      <c r="I199" s="28" t="s">
        <v>274</v>
      </c>
      <c r="J199" s="29"/>
      <c r="K199" s="31">
        <f>K200</f>
        <v>5165</v>
      </c>
      <c r="L199" s="31">
        <f>L200</f>
        <v>5593.7</v>
      </c>
    </row>
    <row r="200" spans="1:12" s="75" customFormat="1" ht="30" x14ac:dyDescent="0.25">
      <c r="A200" s="65"/>
      <c r="B200" s="47" t="s">
        <v>218</v>
      </c>
      <c r="C200" s="42" t="s">
        <v>28</v>
      </c>
      <c r="D200" s="42" t="s">
        <v>18</v>
      </c>
      <c r="E200" s="42" t="s">
        <v>14</v>
      </c>
      <c r="F200" s="28" t="s">
        <v>14</v>
      </c>
      <c r="G200" s="29">
        <v>2</v>
      </c>
      <c r="H200" s="28" t="s">
        <v>201</v>
      </c>
      <c r="I200" s="28" t="s">
        <v>274</v>
      </c>
      <c r="J200" s="29">
        <v>240</v>
      </c>
      <c r="K200" s="31">
        <v>5165</v>
      </c>
      <c r="L200" s="31">
        <v>5593.7</v>
      </c>
    </row>
    <row r="201" spans="1:12" s="75" customFormat="1" x14ac:dyDescent="0.25">
      <c r="A201" s="65"/>
      <c r="B201" s="47" t="s">
        <v>140</v>
      </c>
      <c r="C201" s="42" t="s">
        <v>28</v>
      </c>
      <c r="D201" s="42" t="s">
        <v>18</v>
      </c>
      <c r="E201" s="42" t="s">
        <v>14</v>
      </c>
      <c r="F201" s="28" t="s">
        <v>14</v>
      </c>
      <c r="G201" s="29">
        <v>2</v>
      </c>
      <c r="H201" s="28" t="s">
        <v>201</v>
      </c>
      <c r="I201" s="28" t="s">
        <v>275</v>
      </c>
      <c r="J201" s="29"/>
      <c r="K201" s="31">
        <f>K202</f>
        <v>3500</v>
      </c>
      <c r="L201" s="31">
        <f>L202</f>
        <v>3500</v>
      </c>
    </row>
    <row r="202" spans="1:12" s="75" customFormat="1" ht="30" x14ac:dyDescent="0.25">
      <c r="A202" s="65"/>
      <c r="B202" s="47" t="s">
        <v>218</v>
      </c>
      <c r="C202" s="42" t="s">
        <v>28</v>
      </c>
      <c r="D202" s="42" t="s">
        <v>18</v>
      </c>
      <c r="E202" s="42" t="s">
        <v>14</v>
      </c>
      <c r="F202" s="28" t="s">
        <v>14</v>
      </c>
      <c r="G202" s="29">
        <v>2</v>
      </c>
      <c r="H202" s="28" t="s">
        <v>201</v>
      </c>
      <c r="I202" s="28" t="s">
        <v>275</v>
      </c>
      <c r="J202" s="29">
        <v>240</v>
      </c>
      <c r="K202" s="31">
        <v>3500</v>
      </c>
      <c r="L202" s="31">
        <v>3500</v>
      </c>
    </row>
    <row r="203" spans="1:12" s="75" customFormat="1" ht="29.25" x14ac:dyDescent="0.25">
      <c r="A203" s="65"/>
      <c r="B203" s="60" t="s">
        <v>138</v>
      </c>
      <c r="C203" s="36" t="s">
        <v>28</v>
      </c>
      <c r="D203" s="36" t="s">
        <v>18</v>
      </c>
      <c r="E203" s="36" t="s">
        <v>14</v>
      </c>
      <c r="F203" s="24" t="s">
        <v>14</v>
      </c>
      <c r="G203" s="25">
        <v>3</v>
      </c>
      <c r="H203" s="24"/>
      <c r="I203" s="28"/>
      <c r="J203" s="25"/>
      <c r="K203" s="55">
        <f>K204+K206+K208+K210+K212+K214+K216+K218+K220+K222+K224+K226</f>
        <v>17500</v>
      </c>
      <c r="L203" s="55">
        <f>L204+L206+L208+L210+L212+L214+L216+L218+L220+L222+L224+L226</f>
        <v>17500</v>
      </c>
    </row>
    <row r="204" spans="1:12" s="75" customFormat="1" hidden="1" x14ac:dyDescent="0.25">
      <c r="A204" s="65"/>
      <c r="B204" s="47" t="s">
        <v>126</v>
      </c>
      <c r="C204" s="42" t="s">
        <v>28</v>
      </c>
      <c r="D204" s="42" t="s">
        <v>18</v>
      </c>
      <c r="E204" s="42" t="s">
        <v>14</v>
      </c>
      <c r="F204" s="28" t="s">
        <v>14</v>
      </c>
      <c r="G204" s="29">
        <v>3</v>
      </c>
      <c r="H204" s="28" t="s">
        <v>201</v>
      </c>
      <c r="I204" s="28" t="s">
        <v>266</v>
      </c>
      <c r="J204" s="29"/>
      <c r="K204" s="31">
        <f>K205</f>
        <v>0</v>
      </c>
      <c r="L204" s="31">
        <f>L205</f>
        <v>0</v>
      </c>
    </row>
    <row r="205" spans="1:12" s="75" customFormat="1" ht="30" hidden="1" x14ac:dyDescent="0.25">
      <c r="A205" s="65"/>
      <c r="B205" s="47" t="s">
        <v>218</v>
      </c>
      <c r="C205" s="42" t="s">
        <v>28</v>
      </c>
      <c r="D205" s="42" t="s">
        <v>18</v>
      </c>
      <c r="E205" s="42" t="s">
        <v>14</v>
      </c>
      <c r="F205" s="28" t="s">
        <v>14</v>
      </c>
      <c r="G205" s="29">
        <v>3</v>
      </c>
      <c r="H205" s="28" t="s">
        <v>201</v>
      </c>
      <c r="I205" s="28" t="s">
        <v>266</v>
      </c>
      <c r="J205" s="29">
        <v>240</v>
      </c>
      <c r="K205" s="31"/>
      <c r="L205" s="31"/>
    </row>
    <row r="206" spans="1:12" s="75" customFormat="1" x14ac:dyDescent="0.25">
      <c r="A206" s="65"/>
      <c r="B206" s="47" t="s">
        <v>139</v>
      </c>
      <c r="C206" s="42" t="s">
        <v>28</v>
      </c>
      <c r="D206" s="42" t="s">
        <v>18</v>
      </c>
      <c r="E206" s="42" t="s">
        <v>14</v>
      </c>
      <c r="F206" s="28" t="s">
        <v>14</v>
      </c>
      <c r="G206" s="29">
        <v>3</v>
      </c>
      <c r="H206" s="28" t="s">
        <v>201</v>
      </c>
      <c r="I206" s="28" t="s">
        <v>276</v>
      </c>
      <c r="J206" s="29"/>
      <c r="K206" s="31">
        <f>K207</f>
        <v>3000</v>
      </c>
      <c r="L206" s="31">
        <f>L207</f>
        <v>3000</v>
      </c>
    </row>
    <row r="207" spans="1:12" s="75" customFormat="1" ht="30" x14ac:dyDescent="0.25">
      <c r="A207" s="65"/>
      <c r="B207" s="47" t="s">
        <v>218</v>
      </c>
      <c r="C207" s="42" t="s">
        <v>28</v>
      </c>
      <c r="D207" s="42" t="s">
        <v>18</v>
      </c>
      <c r="E207" s="42" t="s">
        <v>14</v>
      </c>
      <c r="F207" s="28" t="s">
        <v>14</v>
      </c>
      <c r="G207" s="29">
        <v>3</v>
      </c>
      <c r="H207" s="28" t="s">
        <v>201</v>
      </c>
      <c r="I207" s="28" t="s">
        <v>276</v>
      </c>
      <c r="J207" s="29">
        <v>240</v>
      </c>
      <c r="K207" s="31">
        <v>3000</v>
      </c>
      <c r="L207" s="31">
        <v>3000</v>
      </c>
    </row>
    <row r="208" spans="1:12" s="75" customFormat="1" x14ac:dyDescent="0.25">
      <c r="A208" s="65"/>
      <c r="B208" s="47" t="s">
        <v>141</v>
      </c>
      <c r="C208" s="42" t="s">
        <v>28</v>
      </c>
      <c r="D208" s="42" t="s">
        <v>18</v>
      </c>
      <c r="E208" s="42" t="s">
        <v>14</v>
      </c>
      <c r="F208" s="28" t="s">
        <v>14</v>
      </c>
      <c r="G208" s="29">
        <v>3</v>
      </c>
      <c r="H208" s="28" t="s">
        <v>201</v>
      </c>
      <c r="I208" s="41">
        <v>29220</v>
      </c>
      <c r="J208" s="29"/>
      <c r="K208" s="31">
        <f>K209</f>
        <v>2500</v>
      </c>
      <c r="L208" s="31">
        <f>L209</f>
        <v>2500</v>
      </c>
    </row>
    <row r="209" spans="1:12" s="75" customFormat="1" ht="30" x14ac:dyDescent="0.25">
      <c r="A209" s="65"/>
      <c r="B209" s="47" t="s">
        <v>218</v>
      </c>
      <c r="C209" s="42" t="s">
        <v>28</v>
      </c>
      <c r="D209" s="42" t="s">
        <v>18</v>
      </c>
      <c r="E209" s="42" t="s">
        <v>14</v>
      </c>
      <c r="F209" s="28" t="s">
        <v>14</v>
      </c>
      <c r="G209" s="29">
        <v>3</v>
      </c>
      <c r="H209" s="28" t="s">
        <v>201</v>
      </c>
      <c r="I209" s="29">
        <v>29220</v>
      </c>
      <c r="J209" s="29">
        <v>240</v>
      </c>
      <c r="K209" s="31">
        <v>2500</v>
      </c>
      <c r="L209" s="31">
        <v>2500</v>
      </c>
    </row>
    <row r="210" spans="1:12" s="75" customFormat="1" x14ac:dyDescent="0.25">
      <c r="A210" s="65"/>
      <c r="B210" s="47" t="s">
        <v>144</v>
      </c>
      <c r="C210" s="42" t="s">
        <v>28</v>
      </c>
      <c r="D210" s="42" t="s">
        <v>18</v>
      </c>
      <c r="E210" s="42" t="s">
        <v>14</v>
      </c>
      <c r="F210" s="28" t="s">
        <v>14</v>
      </c>
      <c r="G210" s="29">
        <v>3</v>
      </c>
      <c r="H210" s="28" t="s">
        <v>201</v>
      </c>
      <c r="I210" s="28" t="s">
        <v>277</v>
      </c>
      <c r="J210" s="29"/>
      <c r="K210" s="31">
        <f>K211</f>
        <v>10000</v>
      </c>
      <c r="L210" s="31">
        <f>L211</f>
        <v>10000</v>
      </c>
    </row>
    <row r="211" spans="1:12" s="75" customFormat="1" ht="30" x14ac:dyDescent="0.25">
      <c r="A211" s="65"/>
      <c r="B211" s="47" t="s">
        <v>218</v>
      </c>
      <c r="C211" s="42" t="s">
        <v>28</v>
      </c>
      <c r="D211" s="42" t="s">
        <v>18</v>
      </c>
      <c r="E211" s="42" t="s">
        <v>14</v>
      </c>
      <c r="F211" s="28" t="s">
        <v>14</v>
      </c>
      <c r="G211" s="29">
        <v>3</v>
      </c>
      <c r="H211" s="28" t="s">
        <v>201</v>
      </c>
      <c r="I211" s="28" t="s">
        <v>277</v>
      </c>
      <c r="J211" s="29">
        <v>240</v>
      </c>
      <c r="K211" s="31">
        <v>10000</v>
      </c>
      <c r="L211" s="31">
        <v>10000</v>
      </c>
    </row>
    <row r="212" spans="1:12" s="75" customFormat="1" hidden="1" x14ac:dyDescent="0.25">
      <c r="A212" s="65"/>
      <c r="B212" s="47" t="s">
        <v>142</v>
      </c>
      <c r="C212" s="42" t="s">
        <v>28</v>
      </c>
      <c r="D212" s="42" t="s">
        <v>18</v>
      </c>
      <c r="E212" s="42" t="s">
        <v>14</v>
      </c>
      <c r="F212" s="28" t="s">
        <v>14</v>
      </c>
      <c r="G212" s="29">
        <v>3</v>
      </c>
      <c r="H212" s="28" t="s">
        <v>201</v>
      </c>
      <c r="I212" s="29">
        <v>29470</v>
      </c>
      <c r="J212" s="29"/>
      <c r="K212" s="31">
        <f>K213</f>
        <v>0</v>
      </c>
      <c r="L212" s="31">
        <f>L213</f>
        <v>0</v>
      </c>
    </row>
    <row r="213" spans="1:12" s="75" customFormat="1" ht="30" hidden="1" x14ac:dyDescent="0.25">
      <c r="A213" s="65"/>
      <c r="B213" s="47" t="s">
        <v>218</v>
      </c>
      <c r="C213" s="42" t="s">
        <v>28</v>
      </c>
      <c r="D213" s="42" t="s">
        <v>18</v>
      </c>
      <c r="E213" s="42" t="s">
        <v>14</v>
      </c>
      <c r="F213" s="28" t="s">
        <v>14</v>
      </c>
      <c r="G213" s="29">
        <v>3</v>
      </c>
      <c r="H213" s="28" t="s">
        <v>201</v>
      </c>
      <c r="I213" s="29">
        <v>29470</v>
      </c>
      <c r="J213" s="29">
        <v>240</v>
      </c>
      <c r="K213" s="31">
        <f>500-500</f>
        <v>0</v>
      </c>
      <c r="L213" s="31">
        <f>500-500</f>
        <v>0</v>
      </c>
    </row>
    <row r="214" spans="1:12" s="75" customFormat="1" x14ac:dyDescent="0.25">
      <c r="A214" s="65"/>
      <c r="B214" s="47" t="s">
        <v>143</v>
      </c>
      <c r="C214" s="42" t="s">
        <v>28</v>
      </c>
      <c r="D214" s="42" t="s">
        <v>18</v>
      </c>
      <c r="E214" s="42" t="s">
        <v>14</v>
      </c>
      <c r="F214" s="28" t="s">
        <v>14</v>
      </c>
      <c r="G214" s="29">
        <v>3</v>
      </c>
      <c r="H214" s="28" t="s">
        <v>201</v>
      </c>
      <c r="I214" s="29">
        <v>29490</v>
      </c>
      <c r="J214" s="29"/>
      <c r="K214" s="31">
        <f>K215</f>
        <v>500</v>
      </c>
      <c r="L214" s="31">
        <f>L215</f>
        <v>500</v>
      </c>
    </row>
    <row r="215" spans="1:12" s="75" customFormat="1" ht="30" x14ac:dyDescent="0.25">
      <c r="A215" s="65"/>
      <c r="B215" s="47" t="s">
        <v>218</v>
      </c>
      <c r="C215" s="42" t="s">
        <v>28</v>
      </c>
      <c r="D215" s="42" t="s">
        <v>18</v>
      </c>
      <c r="E215" s="42" t="s">
        <v>14</v>
      </c>
      <c r="F215" s="28" t="s">
        <v>14</v>
      </c>
      <c r="G215" s="29">
        <v>3</v>
      </c>
      <c r="H215" s="28" t="s">
        <v>201</v>
      </c>
      <c r="I215" s="29">
        <v>29490</v>
      </c>
      <c r="J215" s="29">
        <v>240</v>
      </c>
      <c r="K215" s="31">
        <v>500</v>
      </c>
      <c r="L215" s="31">
        <v>500</v>
      </c>
    </row>
    <row r="216" spans="1:12" x14ac:dyDescent="0.25">
      <c r="A216" s="65"/>
      <c r="B216" s="47" t="s">
        <v>170</v>
      </c>
      <c r="C216" s="42" t="s">
        <v>28</v>
      </c>
      <c r="D216" s="42" t="s">
        <v>18</v>
      </c>
      <c r="E216" s="42" t="s">
        <v>14</v>
      </c>
      <c r="F216" s="28" t="s">
        <v>14</v>
      </c>
      <c r="G216" s="29">
        <v>3</v>
      </c>
      <c r="H216" s="28" t="s">
        <v>201</v>
      </c>
      <c r="I216" s="42" t="s">
        <v>310</v>
      </c>
      <c r="J216" s="29"/>
      <c r="K216" s="31">
        <f>K217</f>
        <v>500</v>
      </c>
      <c r="L216" s="31">
        <f>L217</f>
        <v>500</v>
      </c>
    </row>
    <row r="217" spans="1:12" ht="30" x14ac:dyDescent="0.25">
      <c r="A217" s="65"/>
      <c r="B217" s="47" t="s">
        <v>218</v>
      </c>
      <c r="C217" s="42" t="s">
        <v>28</v>
      </c>
      <c r="D217" s="42" t="s">
        <v>18</v>
      </c>
      <c r="E217" s="42" t="s">
        <v>14</v>
      </c>
      <c r="F217" s="28" t="s">
        <v>14</v>
      </c>
      <c r="G217" s="29">
        <v>3</v>
      </c>
      <c r="H217" s="28" t="s">
        <v>201</v>
      </c>
      <c r="I217" s="42" t="s">
        <v>310</v>
      </c>
      <c r="J217" s="29">
        <v>240</v>
      </c>
      <c r="K217" s="31">
        <v>500</v>
      </c>
      <c r="L217" s="31">
        <v>500</v>
      </c>
    </row>
    <row r="218" spans="1:12" x14ac:dyDescent="0.25">
      <c r="A218" s="65"/>
      <c r="B218" s="47" t="s">
        <v>171</v>
      </c>
      <c r="C218" s="42" t="s">
        <v>28</v>
      </c>
      <c r="D218" s="42" t="s">
        <v>18</v>
      </c>
      <c r="E218" s="42" t="s">
        <v>14</v>
      </c>
      <c r="F218" s="28" t="s">
        <v>14</v>
      </c>
      <c r="G218" s="29">
        <v>3</v>
      </c>
      <c r="H218" s="28" t="s">
        <v>201</v>
      </c>
      <c r="I218" s="42" t="s">
        <v>278</v>
      </c>
      <c r="J218" s="29"/>
      <c r="K218" s="31">
        <f>K219</f>
        <v>500</v>
      </c>
      <c r="L218" s="31">
        <f>L219</f>
        <v>500</v>
      </c>
    </row>
    <row r="219" spans="1:12" ht="30" x14ac:dyDescent="0.25">
      <c r="A219" s="65"/>
      <c r="B219" s="47" t="s">
        <v>218</v>
      </c>
      <c r="C219" s="42" t="s">
        <v>28</v>
      </c>
      <c r="D219" s="42" t="s">
        <v>18</v>
      </c>
      <c r="E219" s="42" t="s">
        <v>14</v>
      </c>
      <c r="F219" s="28" t="s">
        <v>14</v>
      </c>
      <c r="G219" s="29">
        <v>3</v>
      </c>
      <c r="H219" s="28" t="s">
        <v>201</v>
      </c>
      <c r="I219" s="42" t="s">
        <v>278</v>
      </c>
      <c r="J219" s="29">
        <v>240</v>
      </c>
      <c r="K219" s="31">
        <v>500</v>
      </c>
      <c r="L219" s="31">
        <v>500</v>
      </c>
    </row>
    <row r="220" spans="1:12" hidden="1" x14ac:dyDescent="0.25">
      <c r="A220" s="65"/>
      <c r="B220" s="47" t="s">
        <v>187</v>
      </c>
      <c r="C220" s="42" t="s">
        <v>28</v>
      </c>
      <c r="D220" s="42" t="s">
        <v>18</v>
      </c>
      <c r="E220" s="42" t="s">
        <v>14</v>
      </c>
      <c r="F220" s="28" t="s">
        <v>14</v>
      </c>
      <c r="G220" s="29">
        <v>3</v>
      </c>
      <c r="H220" s="28" t="s">
        <v>201</v>
      </c>
      <c r="I220" s="28" t="s">
        <v>279</v>
      </c>
      <c r="J220" s="29"/>
      <c r="K220" s="31">
        <f>K221</f>
        <v>0</v>
      </c>
      <c r="L220" s="31">
        <f>L221</f>
        <v>0</v>
      </c>
    </row>
    <row r="221" spans="1:12" ht="30" hidden="1" x14ac:dyDescent="0.25">
      <c r="A221" s="65"/>
      <c r="B221" s="47" t="s">
        <v>218</v>
      </c>
      <c r="C221" s="42" t="s">
        <v>28</v>
      </c>
      <c r="D221" s="42" t="s">
        <v>18</v>
      </c>
      <c r="E221" s="42" t="s">
        <v>14</v>
      </c>
      <c r="F221" s="28" t="s">
        <v>14</v>
      </c>
      <c r="G221" s="29">
        <v>3</v>
      </c>
      <c r="H221" s="28" t="s">
        <v>201</v>
      </c>
      <c r="I221" s="28" t="s">
        <v>279</v>
      </c>
      <c r="J221" s="29">
        <v>240</v>
      </c>
      <c r="K221" s="31"/>
      <c r="L221" s="31"/>
    </row>
    <row r="222" spans="1:12" hidden="1" x14ac:dyDescent="0.25">
      <c r="A222" s="65"/>
      <c r="B222" s="47" t="s">
        <v>238</v>
      </c>
      <c r="C222" s="42" t="s">
        <v>28</v>
      </c>
      <c r="D222" s="42" t="s">
        <v>18</v>
      </c>
      <c r="E222" s="42" t="s">
        <v>14</v>
      </c>
      <c r="F222" s="28" t="s">
        <v>14</v>
      </c>
      <c r="G222" s="29">
        <v>3</v>
      </c>
      <c r="H222" s="28" t="s">
        <v>201</v>
      </c>
      <c r="I222" s="28" t="s">
        <v>280</v>
      </c>
      <c r="J222" s="29"/>
      <c r="K222" s="31">
        <f>K223</f>
        <v>0</v>
      </c>
      <c r="L222" s="31">
        <f>L223</f>
        <v>0</v>
      </c>
    </row>
    <row r="223" spans="1:12" ht="30" hidden="1" x14ac:dyDescent="0.25">
      <c r="A223" s="65"/>
      <c r="B223" s="47" t="s">
        <v>218</v>
      </c>
      <c r="C223" s="42" t="s">
        <v>28</v>
      </c>
      <c r="D223" s="42" t="s">
        <v>18</v>
      </c>
      <c r="E223" s="42" t="s">
        <v>14</v>
      </c>
      <c r="F223" s="28" t="s">
        <v>14</v>
      </c>
      <c r="G223" s="29">
        <v>3</v>
      </c>
      <c r="H223" s="28" t="s">
        <v>201</v>
      </c>
      <c r="I223" s="28" t="s">
        <v>280</v>
      </c>
      <c r="J223" s="29">
        <v>240</v>
      </c>
      <c r="K223" s="31"/>
      <c r="L223" s="31"/>
    </row>
    <row r="224" spans="1:12" x14ac:dyDescent="0.25">
      <c r="A224" s="65"/>
      <c r="B224" s="47" t="s">
        <v>188</v>
      </c>
      <c r="C224" s="42" t="s">
        <v>28</v>
      </c>
      <c r="D224" s="42" t="s">
        <v>18</v>
      </c>
      <c r="E224" s="42" t="s">
        <v>14</v>
      </c>
      <c r="F224" s="28" t="s">
        <v>14</v>
      </c>
      <c r="G224" s="29">
        <v>3</v>
      </c>
      <c r="H224" s="28" t="s">
        <v>201</v>
      </c>
      <c r="I224" s="28" t="s">
        <v>281</v>
      </c>
      <c r="J224" s="29"/>
      <c r="K224" s="31">
        <f>K225</f>
        <v>500</v>
      </c>
      <c r="L224" s="31">
        <f>L225</f>
        <v>500</v>
      </c>
    </row>
    <row r="225" spans="1:12" ht="30" x14ac:dyDescent="0.25">
      <c r="A225" s="65"/>
      <c r="B225" s="47" t="s">
        <v>218</v>
      </c>
      <c r="C225" s="42" t="s">
        <v>28</v>
      </c>
      <c r="D225" s="42" t="s">
        <v>18</v>
      </c>
      <c r="E225" s="42" t="s">
        <v>14</v>
      </c>
      <c r="F225" s="28" t="s">
        <v>14</v>
      </c>
      <c r="G225" s="29">
        <v>3</v>
      </c>
      <c r="H225" s="28" t="s">
        <v>201</v>
      </c>
      <c r="I225" s="28" t="s">
        <v>281</v>
      </c>
      <c r="J225" s="29">
        <v>240</v>
      </c>
      <c r="K225" s="31">
        <v>500</v>
      </c>
      <c r="L225" s="31">
        <v>500</v>
      </c>
    </row>
    <row r="226" spans="1:12" hidden="1" x14ac:dyDescent="0.25">
      <c r="A226" s="65"/>
      <c r="B226" s="47" t="s">
        <v>190</v>
      </c>
      <c r="C226" s="42" t="s">
        <v>28</v>
      </c>
      <c r="D226" s="42" t="s">
        <v>18</v>
      </c>
      <c r="E226" s="42" t="s">
        <v>14</v>
      </c>
      <c r="F226" s="28" t="s">
        <v>14</v>
      </c>
      <c r="G226" s="29">
        <v>2</v>
      </c>
      <c r="H226" s="28"/>
      <c r="I226" s="28" t="s">
        <v>189</v>
      </c>
      <c r="J226" s="29"/>
      <c r="K226" s="31">
        <f>K227</f>
        <v>0</v>
      </c>
      <c r="L226" s="31">
        <f>L227</f>
        <v>0</v>
      </c>
    </row>
    <row r="227" spans="1:12" ht="30" hidden="1" x14ac:dyDescent="0.25">
      <c r="A227" s="65"/>
      <c r="B227" s="47" t="s">
        <v>218</v>
      </c>
      <c r="C227" s="42" t="s">
        <v>28</v>
      </c>
      <c r="D227" s="42" t="s">
        <v>18</v>
      </c>
      <c r="E227" s="42" t="s">
        <v>14</v>
      </c>
      <c r="F227" s="28" t="s">
        <v>14</v>
      </c>
      <c r="G227" s="29">
        <v>2</v>
      </c>
      <c r="H227" s="28"/>
      <c r="I227" s="28" t="s">
        <v>189</v>
      </c>
      <c r="J227" s="29">
        <v>240</v>
      </c>
      <c r="K227" s="31"/>
      <c r="L227" s="31"/>
    </row>
    <row r="228" spans="1:12" hidden="1" x14ac:dyDescent="0.25">
      <c r="A228" s="65"/>
      <c r="B228" s="46" t="s">
        <v>118</v>
      </c>
      <c r="C228" s="21" t="s">
        <v>28</v>
      </c>
      <c r="D228" s="21" t="s">
        <v>18</v>
      </c>
      <c r="E228" s="21" t="s">
        <v>14</v>
      </c>
      <c r="F228" s="21" t="s">
        <v>102</v>
      </c>
      <c r="G228" s="20"/>
      <c r="H228" s="21"/>
      <c r="I228" s="21"/>
      <c r="J228" s="20"/>
      <c r="K228" s="33">
        <f t="shared" ref="K228:L230" si="10">K229</f>
        <v>0</v>
      </c>
      <c r="L228" s="33">
        <f t="shared" si="10"/>
        <v>0</v>
      </c>
    </row>
    <row r="229" spans="1:12" hidden="1" x14ac:dyDescent="0.25">
      <c r="A229" s="65"/>
      <c r="B229" s="47" t="s">
        <v>427</v>
      </c>
      <c r="C229" s="42" t="s">
        <v>28</v>
      </c>
      <c r="D229" s="42" t="s">
        <v>18</v>
      </c>
      <c r="E229" s="42" t="s">
        <v>14</v>
      </c>
      <c r="F229" s="28" t="s">
        <v>102</v>
      </c>
      <c r="G229" s="29">
        <v>9</v>
      </c>
      <c r="H229" s="28"/>
      <c r="I229" s="28"/>
      <c r="J229" s="29"/>
      <c r="K229" s="31">
        <f t="shared" si="10"/>
        <v>0</v>
      </c>
      <c r="L229" s="31">
        <f t="shared" si="10"/>
        <v>0</v>
      </c>
    </row>
    <row r="230" spans="1:12" ht="60" hidden="1" x14ac:dyDescent="0.25">
      <c r="A230" s="65"/>
      <c r="B230" s="47" t="s">
        <v>428</v>
      </c>
      <c r="C230" s="42" t="s">
        <v>28</v>
      </c>
      <c r="D230" s="42" t="s">
        <v>18</v>
      </c>
      <c r="E230" s="42" t="s">
        <v>14</v>
      </c>
      <c r="F230" s="28" t="s">
        <v>102</v>
      </c>
      <c r="G230" s="29">
        <v>9</v>
      </c>
      <c r="H230" s="28"/>
      <c r="I230" s="28" t="s">
        <v>429</v>
      </c>
      <c r="J230" s="29"/>
      <c r="K230" s="31">
        <f t="shared" si="10"/>
        <v>0</v>
      </c>
      <c r="L230" s="31">
        <f t="shared" si="10"/>
        <v>0</v>
      </c>
    </row>
    <row r="231" spans="1:12" hidden="1" x14ac:dyDescent="0.25">
      <c r="A231" s="65"/>
      <c r="B231" s="47" t="s">
        <v>430</v>
      </c>
      <c r="C231" s="42" t="s">
        <v>28</v>
      </c>
      <c r="D231" s="42" t="s">
        <v>18</v>
      </c>
      <c r="E231" s="42" t="s">
        <v>14</v>
      </c>
      <c r="F231" s="28" t="s">
        <v>102</v>
      </c>
      <c r="G231" s="29">
        <v>9</v>
      </c>
      <c r="H231" s="28"/>
      <c r="I231" s="28" t="s">
        <v>429</v>
      </c>
      <c r="J231" s="29">
        <v>240</v>
      </c>
      <c r="K231" s="31"/>
      <c r="L231" s="31"/>
    </row>
    <row r="232" spans="1:12" hidden="1" x14ac:dyDescent="0.25">
      <c r="A232" s="65"/>
      <c r="B232" s="47"/>
      <c r="C232" s="42"/>
      <c r="D232" s="42"/>
      <c r="E232" s="42"/>
      <c r="F232" s="28"/>
      <c r="G232" s="29"/>
      <c r="H232" s="28"/>
      <c r="I232" s="28" t="s">
        <v>281</v>
      </c>
      <c r="J232" s="29"/>
      <c r="K232" s="31">
        <f>K233</f>
        <v>0</v>
      </c>
      <c r="L232" s="31">
        <f>L233</f>
        <v>0</v>
      </c>
    </row>
    <row r="233" spans="1:12" hidden="1" x14ac:dyDescent="0.25">
      <c r="A233" s="65"/>
      <c r="B233" s="47"/>
      <c r="C233" s="42"/>
      <c r="D233" s="42"/>
      <c r="E233" s="42"/>
      <c r="F233" s="28"/>
      <c r="G233" s="29"/>
      <c r="H233" s="28"/>
      <c r="I233" s="28" t="s">
        <v>281</v>
      </c>
      <c r="J233" s="29">
        <v>240</v>
      </c>
      <c r="K233" s="31"/>
      <c r="L233" s="31"/>
    </row>
    <row r="234" spans="1:12" x14ac:dyDescent="0.25">
      <c r="A234" s="65"/>
      <c r="B234" s="46" t="s">
        <v>206</v>
      </c>
      <c r="C234" s="21" t="s">
        <v>28</v>
      </c>
      <c r="D234" s="21" t="s">
        <v>18</v>
      </c>
      <c r="E234" s="21" t="s">
        <v>18</v>
      </c>
      <c r="F234" s="21"/>
      <c r="G234" s="20"/>
      <c r="H234" s="21"/>
      <c r="I234" s="21"/>
      <c r="J234" s="20"/>
      <c r="K234" s="33">
        <f>K235+K240</f>
        <v>16786.599999999999</v>
      </c>
      <c r="L234" s="33">
        <f>L235+L240</f>
        <v>16786.599999999999</v>
      </c>
    </row>
    <row r="235" spans="1:12" x14ac:dyDescent="0.25">
      <c r="A235" s="65"/>
      <c r="B235" s="60" t="s">
        <v>145</v>
      </c>
      <c r="C235" s="24" t="s">
        <v>28</v>
      </c>
      <c r="D235" s="24" t="s">
        <v>18</v>
      </c>
      <c r="E235" s="24" t="s">
        <v>18</v>
      </c>
      <c r="F235" s="24" t="s">
        <v>14</v>
      </c>
      <c r="G235" s="25">
        <v>4</v>
      </c>
      <c r="H235" s="24"/>
      <c r="I235" s="24"/>
      <c r="J235" s="25"/>
      <c r="K235" s="55">
        <f>K236</f>
        <v>15988.3</v>
      </c>
      <c r="L235" s="55">
        <f>L236</f>
        <v>15988.3</v>
      </c>
    </row>
    <row r="236" spans="1:12" ht="30" x14ac:dyDescent="0.25">
      <c r="A236" s="65"/>
      <c r="B236" s="47" t="s">
        <v>146</v>
      </c>
      <c r="C236" s="42" t="s">
        <v>28</v>
      </c>
      <c r="D236" s="42" t="s">
        <v>18</v>
      </c>
      <c r="E236" s="42" t="s">
        <v>18</v>
      </c>
      <c r="F236" s="28" t="s">
        <v>14</v>
      </c>
      <c r="G236" s="29">
        <v>4</v>
      </c>
      <c r="H236" s="28" t="s">
        <v>201</v>
      </c>
      <c r="I236" s="28" t="s">
        <v>282</v>
      </c>
      <c r="J236" s="29"/>
      <c r="K236" s="31">
        <f>SUM(K237:K239)</f>
        <v>15988.3</v>
      </c>
      <c r="L236" s="31">
        <f>SUM(L237:L239)</f>
        <v>15988.3</v>
      </c>
    </row>
    <row r="237" spans="1:12" x14ac:dyDescent="0.25">
      <c r="A237" s="65"/>
      <c r="B237" s="48" t="s">
        <v>208</v>
      </c>
      <c r="C237" s="42" t="s">
        <v>28</v>
      </c>
      <c r="D237" s="42" t="s">
        <v>18</v>
      </c>
      <c r="E237" s="42" t="s">
        <v>18</v>
      </c>
      <c r="F237" s="28" t="s">
        <v>14</v>
      </c>
      <c r="G237" s="29">
        <v>4</v>
      </c>
      <c r="H237" s="28" t="s">
        <v>201</v>
      </c>
      <c r="I237" s="28" t="s">
        <v>282</v>
      </c>
      <c r="J237" s="29">
        <v>110</v>
      </c>
      <c r="K237" s="31">
        <v>13429.9</v>
      </c>
      <c r="L237" s="31">
        <v>13429.9</v>
      </c>
    </row>
    <row r="238" spans="1:12" ht="30" x14ac:dyDescent="0.25">
      <c r="A238" s="65"/>
      <c r="B238" s="47" t="s">
        <v>218</v>
      </c>
      <c r="C238" s="42" t="s">
        <v>28</v>
      </c>
      <c r="D238" s="42" t="s">
        <v>18</v>
      </c>
      <c r="E238" s="42" t="s">
        <v>18</v>
      </c>
      <c r="F238" s="28" t="s">
        <v>14</v>
      </c>
      <c r="G238" s="29">
        <v>4</v>
      </c>
      <c r="H238" s="28" t="s">
        <v>201</v>
      </c>
      <c r="I238" s="28" t="s">
        <v>282</v>
      </c>
      <c r="J238" s="29">
        <v>240</v>
      </c>
      <c r="K238" s="31">
        <v>2507.4</v>
      </c>
      <c r="L238" s="31">
        <v>2507.4</v>
      </c>
    </row>
    <row r="239" spans="1:12" x14ac:dyDescent="0.25">
      <c r="A239" s="65"/>
      <c r="B239" s="27" t="s">
        <v>210</v>
      </c>
      <c r="C239" s="42" t="s">
        <v>28</v>
      </c>
      <c r="D239" s="42" t="s">
        <v>18</v>
      </c>
      <c r="E239" s="42" t="s">
        <v>18</v>
      </c>
      <c r="F239" s="28" t="s">
        <v>14</v>
      </c>
      <c r="G239" s="29">
        <v>4</v>
      </c>
      <c r="H239" s="28" t="s">
        <v>201</v>
      </c>
      <c r="I239" s="28" t="s">
        <v>282</v>
      </c>
      <c r="J239" s="29">
        <v>850</v>
      </c>
      <c r="K239" s="31">
        <v>51</v>
      </c>
      <c r="L239" s="31">
        <v>51</v>
      </c>
    </row>
    <row r="240" spans="1:12" ht="43.5" x14ac:dyDescent="0.25">
      <c r="A240" s="65"/>
      <c r="B240" s="23" t="s">
        <v>220</v>
      </c>
      <c r="C240" s="25">
        <v>871</v>
      </c>
      <c r="D240" s="24" t="s">
        <v>18</v>
      </c>
      <c r="E240" s="24" t="s">
        <v>18</v>
      </c>
      <c r="F240" s="24" t="s">
        <v>22</v>
      </c>
      <c r="G240" s="25"/>
      <c r="H240" s="24"/>
      <c r="I240" s="24"/>
      <c r="J240" s="25"/>
      <c r="K240" s="55">
        <f>K241</f>
        <v>798.3</v>
      </c>
      <c r="L240" s="55">
        <f>L241</f>
        <v>798.3</v>
      </c>
    </row>
    <row r="241" spans="1:12" ht="19.5" customHeight="1" x14ac:dyDescent="0.25">
      <c r="A241" s="65"/>
      <c r="B241" s="34" t="s">
        <v>239</v>
      </c>
      <c r="C241" s="35">
        <v>871</v>
      </c>
      <c r="D241" s="36" t="s">
        <v>18</v>
      </c>
      <c r="E241" s="36" t="s">
        <v>18</v>
      </c>
      <c r="F241" s="36" t="s">
        <v>22</v>
      </c>
      <c r="G241" s="35">
        <v>2</v>
      </c>
      <c r="H241" s="36"/>
      <c r="I241" s="36"/>
      <c r="J241" s="35"/>
      <c r="K241" s="37">
        <f>K242+K245</f>
        <v>798.3</v>
      </c>
      <c r="L241" s="37">
        <f>L242+L245</f>
        <v>798.3</v>
      </c>
    </row>
    <row r="242" spans="1:12" x14ac:dyDescent="0.25">
      <c r="A242" s="65"/>
      <c r="B242" s="48" t="s">
        <v>311</v>
      </c>
      <c r="C242" s="41">
        <v>871</v>
      </c>
      <c r="D242" s="42" t="s">
        <v>18</v>
      </c>
      <c r="E242" s="42" t="s">
        <v>18</v>
      </c>
      <c r="F242" s="42" t="s">
        <v>22</v>
      </c>
      <c r="G242" s="41">
        <v>2</v>
      </c>
      <c r="H242" s="42" t="s">
        <v>13</v>
      </c>
      <c r="I242" s="42"/>
      <c r="J242" s="41"/>
      <c r="K242" s="43">
        <f>K243</f>
        <v>238.3</v>
      </c>
      <c r="L242" s="43">
        <f>L243</f>
        <v>238.3</v>
      </c>
    </row>
    <row r="243" spans="1:12" ht="30" x14ac:dyDescent="0.25">
      <c r="A243" s="65"/>
      <c r="B243" s="44" t="s">
        <v>222</v>
      </c>
      <c r="C243" s="29">
        <v>871</v>
      </c>
      <c r="D243" s="28" t="s">
        <v>18</v>
      </c>
      <c r="E243" s="28" t="s">
        <v>18</v>
      </c>
      <c r="F243" s="28" t="s">
        <v>22</v>
      </c>
      <c r="G243" s="28" t="s">
        <v>198</v>
      </c>
      <c r="H243" s="28" t="s">
        <v>13</v>
      </c>
      <c r="I243" s="28" t="s">
        <v>255</v>
      </c>
      <c r="J243" s="28"/>
      <c r="K243" s="31">
        <f>K244</f>
        <v>238.3</v>
      </c>
      <c r="L243" s="31">
        <f>L244</f>
        <v>238.3</v>
      </c>
    </row>
    <row r="244" spans="1:12" ht="30" x14ac:dyDescent="0.25">
      <c r="A244" s="65"/>
      <c r="B244" s="44" t="s">
        <v>218</v>
      </c>
      <c r="C244" s="29">
        <v>871</v>
      </c>
      <c r="D244" s="28" t="s">
        <v>18</v>
      </c>
      <c r="E244" s="28" t="s">
        <v>18</v>
      </c>
      <c r="F244" s="28" t="s">
        <v>22</v>
      </c>
      <c r="G244" s="28" t="s">
        <v>198</v>
      </c>
      <c r="H244" s="28" t="s">
        <v>13</v>
      </c>
      <c r="I244" s="28" t="s">
        <v>255</v>
      </c>
      <c r="J244" s="28" t="s">
        <v>225</v>
      </c>
      <c r="K244" s="31">
        <v>238.3</v>
      </c>
      <c r="L244" s="31">
        <v>238.3</v>
      </c>
    </row>
    <row r="245" spans="1:12" ht="18" customHeight="1" x14ac:dyDescent="0.25">
      <c r="A245" s="65"/>
      <c r="B245" s="48" t="s">
        <v>312</v>
      </c>
      <c r="C245" s="41">
        <v>871</v>
      </c>
      <c r="D245" s="42" t="s">
        <v>18</v>
      </c>
      <c r="E245" s="42" t="s">
        <v>18</v>
      </c>
      <c r="F245" s="42" t="s">
        <v>22</v>
      </c>
      <c r="G245" s="41">
        <v>2</v>
      </c>
      <c r="H245" s="42" t="s">
        <v>15</v>
      </c>
      <c r="I245" s="42"/>
      <c r="J245" s="41"/>
      <c r="K245" s="43">
        <f>K246</f>
        <v>560</v>
      </c>
      <c r="L245" s="43">
        <f>L246</f>
        <v>560</v>
      </c>
    </row>
    <row r="246" spans="1:12" ht="38.25" customHeight="1" x14ac:dyDescent="0.25">
      <c r="A246" s="65"/>
      <c r="B246" s="44" t="s">
        <v>222</v>
      </c>
      <c r="C246" s="29">
        <v>871</v>
      </c>
      <c r="D246" s="28" t="s">
        <v>18</v>
      </c>
      <c r="E246" s="28" t="s">
        <v>18</v>
      </c>
      <c r="F246" s="28" t="s">
        <v>22</v>
      </c>
      <c r="G246" s="28" t="s">
        <v>198</v>
      </c>
      <c r="H246" s="28" t="s">
        <v>15</v>
      </c>
      <c r="I246" s="28" t="s">
        <v>255</v>
      </c>
      <c r="J246" s="28"/>
      <c r="K246" s="31">
        <f>K247</f>
        <v>560</v>
      </c>
      <c r="L246" s="31">
        <f>L247</f>
        <v>560</v>
      </c>
    </row>
    <row r="247" spans="1:12" ht="30" x14ac:dyDescent="0.25">
      <c r="A247" s="65"/>
      <c r="B247" s="44" t="s">
        <v>218</v>
      </c>
      <c r="C247" s="29">
        <v>871</v>
      </c>
      <c r="D247" s="28" t="s">
        <v>18</v>
      </c>
      <c r="E247" s="28" t="s">
        <v>18</v>
      </c>
      <c r="F247" s="28" t="s">
        <v>22</v>
      </c>
      <c r="G247" s="28" t="s">
        <v>198</v>
      </c>
      <c r="H247" s="28" t="s">
        <v>15</v>
      </c>
      <c r="I247" s="28" t="s">
        <v>255</v>
      </c>
      <c r="J247" s="28" t="s">
        <v>225</v>
      </c>
      <c r="K247" s="31">
        <v>560</v>
      </c>
      <c r="L247" s="31">
        <v>560</v>
      </c>
    </row>
    <row r="248" spans="1:12" ht="20.25" customHeight="1" x14ac:dyDescent="0.25">
      <c r="A248" s="65"/>
      <c r="B248" s="20" t="s">
        <v>74</v>
      </c>
      <c r="C248" s="20">
        <v>871</v>
      </c>
      <c r="D248" s="21" t="s">
        <v>22</v>
      </c>
      <c r="E248" s="21"/>
      <c r="F248" s="21"/>
      <c r="G248" s="20"/>
      <c r="H248" s="21"/>
      <c r="I248" s="21"/>
      <c r="J248" s="20"/>
      <c r="K248" s="22">
        <f>K249+K254</f>
        <v>323</v>
      </c>
      <c r="L248" s="22">
        <f>L249+L254</f>
        <v>323</v>
      </c>
    </row>
    <row r="249" spans="1:12" ht="28.5" customHeight="1" x14ac:dyDescent="0.25">
      <c r="A249" s="65"/>
      <c r="B249" s="59" t="s">
        <v>76</v>
      </c>
      <c r="C249" s="20">
        <v>871</v>
      </c>
      <c r="D249" s="21" t="s">
        <v>22</v>
      </c>
      <c r="E249" s="21" t="s">
        <v>18</v>
      </c>
      <c r="F249" s="53"/>
      <c r="G249" s="54"/>
      <c r="H249" s="53"/>
      <c r="I249" s="53"/>
      <c r="J249" s="54"/>
      <c r="K249" s="33">
        <f t="shared" ref="K249:L252" si="11">K250</f>
        <v>55</v>
      </c>
      <c r="L249" s="33">
        <f t="shared" si="11"/>
        <v>55</v>
      </c>
    </row>
    <row r="250" spans="1:12" ht="15" customHeight="1" x14ac:dyDescent="0.25">
      <c r="A250" s="65"/>
      <c r="B250" s="48" t="s">
        <v>105</v>
      </c>
      <c r="C250" s="41">
        <v>871</v>
      </c>
      <c r="D250" s="42" t="s">
        <v>22</v>
      </c>
      <c r="E250" s="42" t="s">
        <v>18</v>
      </c>
      <c r="F250" s="42">
        <v>92</v>
      </c>
      <c r="G250" s="41"/>
      <c r="H250" s="42"/>
      <c r="I250" s="28"/>
      <c r="J250" s="29"/>
      <c r="K250" s="31">
        <f t="shared" si="11"/>
        <v>55</v>
      </c>
      <c r="L250" s="31">
        <f t="shared" si="11"/>
        <v>55</v>
      </c>
    </row>
    <row r="251" spans="1:12" ht="15" customHeight="1" x14ac:dyDescent="0.25">
      <c r="A251" s="65"/>
      <c r="B251" s="44" t="s">
        <v>186</v>
      </c>
      <c r="C251" s="41">
        <v>871</v>
      </c>
      <c r="D251" s="42" t="s">
        <v>22</v>
      </c>
      <c r="E251" s="42" t="s">
        <v>18</v>
      </c>
      <c r="F251" s="42">
        <v>92</v>
      </c>
      <c r="G251" s="29">
        <v>2</v>
      </c>
      <c r="H251" s="28"/>
      <c r="I251" s="28"/>
      <c r="J251" s="29"/>
      <c r="K251" s="31">
        <f t="shared" si="11"/>
        <v>55</v>
      </c>
      <c r="L251" s="31">
        <f t="shared" si="11"/>
        <v>55</v>
      </c>
    </row>
    <row r="252" spans="1:12" x14ac:dyDescent="0.25">
      <c r="A252" s="65"/>
      <c r="B252" s="47" t="s">
        <v>147</v>
      </c>
      <c r="C252" s="41">
        <v>871</v>
      </c>
      <c r="D252" s="42" t="s">
        <v>22</v>
      </c>
      <c r="E252" s="42" t="s">
        <v>18</v>
      </c>
      <c r="F252" s="42">
        <v>92</v>
      </c>
      <c r="G252" s="29">
        <v>2</v>
      </c>
      <c r="H252" s="28" t="s">
        <v>201</v>
      </c>
      <c r="I252" s="28" t="s">
        <v>283</v>
      </c>
      <c r="J252" s="29"/>
      <c r="K252" s="31">
        <f t="shared" si="11"/>
        <v>55</v>
      </c>
      <c r="L252" s="31">
        <f t="shared" si="11"/>
        <v>55</v>
      </c>
    </row>
    <row r="253" spans="1:12" ht="30" x14ac:dyDescent="0.25">
      <c r="A253" s="65"/>
      <c r="B253" s="47" t="s">
        <v>218</v>
      </c>
      <c r="C253" s="41">
        <v>871</v>
      </c>
      <c r="D253" s="42" t="s">
        <v>22</v>
      </c>
      <c r="E253" s="42" t="s">
        <v>18</v>
      </c>
      <c r="F253" s="42">
        <v>92</v>
      </c>
      <c r="G253" s="29">
        <v>2</v>
      </c>
      <c r="H253" s="28" t="s">
        <v>201</v>
      </c>
      <c r="I253" s="28" t="s">
        <v>283</v>
      </c>
      <c r="J253" s="29">
        <v>240</v>
      </c>
      <c r="K253" s="31">
        <v>55</v>
      </c>
      <c r="L253" s="31">
        <v>55</v>
      </c>
    </row>
    <row r="254" spans="1:12" x14ac:dyDescent="0.25">
      <c r="A254" s="65"/>
      <c r="B254" s="32" t="s">
        <v>149</v>
      </c>
      <c r="C254" s="20">
        <v>871</v>
      </c>
      <c r="D254" s="21" t="s">
        <v>22</v>
      </c>
      <c r="E254" s="21" t="s">
        <v>22</v>
      </c>
      <c r="F254" s="21"/>
      <c r="G254" s="20"/>
      <c r="H254" s="21"/>
      <c r="I254" s="21"/>
      <c r="J254" s="20"/>
      <c r="K254" s="22">
        <f>K255</f>
        <v>268</v>
      </c>
      <c r="L254" s="22">
        <f>L255</f>
        <v>268</v>
      </c>
    </row>
    <row r="255" spans="1:12" ht="29.25" x14ac:dyDescent="0.25">
      <c r="A255" s="65"/>
      <c r="B255" s="60" t="s">
        <v>148</v>
      </c>
      <c r="C255" s="25">
        <v>871</v>
      </c>
      <c r="D255" s="24" t="s">
        <v>22</v>
      </c>
      <c r="E255" s="24" t="s">
        <v>22</v>
      </c>
      <c r="F255" s="24" t="s">
        <v>135</v>
      </c>
      <c r="G255" s="25"/>
      <c r="H255" s="24"/>
      <c r="I255" s="24"/>
      <c r="J255" s="25"/>
      <c r="K255" s="26">
        <f>K256</f>
        <v>268</v>
      </c>
      <c r="L255" s="26">
        <f>L256</f>
        <v>268</v>
      </c>
    </row>
    <row r="256" spans="1:12" x14ac:dyDescent="0.25">
      <c r="A256" s="65"/>
      <c r="B256" s="23" t="s">
        <v>151</v>
      </c>
      <c r="C256" s="25">
        <v>871</v>
      </c>
      <c r="D256" s="24" t="s">
        <v>22</v>
      </c>
      <c r="E256" s="24" t="s">
        <v>22</v>
      </c>
      <c r="F256" s="24" t="s">
        <v>135</v>
      </c>
      <c r="G256" s="25">
        <v>1</v>
      </c>
      <c r="H256" s="24"/>
      <c r="I256" s="24"/>
      <c r="J256" s="25"/>
      <c r="K256" s="26">
        <f>K257+K259+K261</f>
        <v>268</v>
      </c>
      <c r="L256" s="26">
        <f>L257+L259+L261</f>
        <v>268</v>
      </c>
    </row>
    <row r="257" spans="1:12" x14ac:dyDescent="0.25">
      <c r="A257" s="65"/>
      <c r="B257" s="27" t="s">
        <v>152</v>
      </c>
      <c r="C257" s="29">
        <v>871</v>
      </c>
      <c r="D257" s="28" t="s">
        <v>22</v>
      </c>
      <c r="E257" s="28" t="s">
        <v>22</v>
      </c>
      <c r="F257" s="28" t="s">
        <v>135</v>
      </c>
      <c r="G257" s="29">
        <v>1</v>
      </c>
      <c r="H257" s="28" t="s">
        <v>201</v>
      </c>
      <c r="I257" s="28" t="s">
        <v>284</v>
      </c>
      <c r="J257" s="29"/>
      <c r="K257" s="30">
        <f>K258</f>
        <v>100</v>
      </c>
      <c r="L257" s="30">
        <f>L258</f>
        <v>100</v>
      </c>
    </row>
    <row r="258" spans="1:12" ht="30" x14ac:dyDescent="0.25">
      <c r="A258" s="65"/>
      <c r="B258" s="47" t="s">
        <v>235</v>
      </c>
      <c r="C258" s="29">
        <v>871</v>
      </c>
      <c r="D258" s="28" t="s">
        <v>22</v>
      </c>
      <c r="E258" s="28" t="s">
        <v>22</v>
      </c>
      <c r="F258" s="28" t="s">
        <v>135</v>
      </c>
      <c r="G258" s="29">
        <v>1</v>
      </c>
      <c r="H258" s="28" t="s">
        <v>201</v>
      </c>
      <c r="I258" s="28" t="s">
        <v>284</v>
      </c>
      <c r="J258" s="29">
        <v>810</v>
      </c>
      <c r="K258" s="30">
        <v>100</v>
      </c>
      <c r="L258" s="30">
        <v>100</v>
      </c>
    </row>
    <row r="259" spans="1:12" ht="15" customHeight="1" x14ac:dyDescent="0.25">
      <c r="A259" s="65"/>
      <c r="B259" s="27" t="s">
        <v>150</v>
      </c>
      <c r="C259" s="29">
        <v>871</v>
      </c>
      <c r="D259" s="28" t="s">
        <v>22</v>
      </c>
      <c r="E259" s="28" t="s">
        <v>22</v>
      </c>
      <c r="F259" s="28" t="s">
        <v>135</v>
      </c>
      <c r="G259" s="29">
        <v>1</v>
      </c>
      <c r="H259" s="28" t="s">
        <v>201</v>
      </c>
      <c r="I259" s="28" t="s">
        <v>285</v>
      </c>
      <c r="J259" s="29"/>
      <c r="K259" s="30">
        <f>K260</f>
        <v>118</v>
      </c>
      <c r="L259" s="30">
        <f>L260</f>
        <v>118</v>
      </c>
    </row>
    <row r="260" spans="1:12" ht="30" x14ac:dyDescent="0.25">
      <c r="A260" s="65"/>
      <c r="B260" s="47" t="s">
        <v>218</v>
      </c>
      <c r="C260" s="29">
        <v>871</v>
      </c>
      <c r="D260" s="28" t="s">
        <v>22</v>
      </c>
      <c r="E260" s="28" t="s">
        <v>22</v>
      </c>
      <c r="F260" s="28" t="s">
        <v>135</v>
      </c>
      <c r="G260" s="29">
        <v>1</v>
      </c>
      <c r="H260" s="28" t="s">
        <v>201</v>
      </c>
      <c r="I260" s="28" t="s">
        <v>285</v>
      </c>
      <c r="J260" s="29">
        <v>240</v>
      </c>
      <c r="K260" s="30">
        <f>118</f>
        <v>118</v>
      </c>
      <c r="L260" s="30">
        <v>118</v>
      </c>
    </row>
    <row r="261" spans="1:12" x14ac:dyDescent="0.25">
      <c r="A261" s="65"/>
      <c r="B261" s="27" t="s">
        <v>153</v>
      </c>
      <c r="C261" s="29">
        <v>871</v>
      </c>
      <c r="D261" s="28" t="s">
        <v>22</v>
      </c>
      <c r="E261" s="28" t="s">
        <v>22</v>
      </c>
      <c r="F261" s="28" t="s">
        <v>135</v>
      </c>
      <c r="G261" s="29">
        <v>1</v>
      </c>
      <c r="H261" s="28" t="s">
        <v>201</v>
      </c>
      <c r="I261" s="42" t="s">
        <v>287</v>
      </c>
      <c r="J261" s="29"/>
      <c r="K261" s="30">
        <f>K262</f>
        <v>50</v>
      </c>
      <c r="L261" s="30">
        <f>L262</f>
        <v>50</v>
      </c>
    </row>
    <row r="262" spans="1:12" ht="30" x14ac:dyDescent="0.25">
      <c r="A262" s="65"/>
      <c r="B262" s="47" t="s">
        <v>218</v>
      </c>
      <c r="C262" s="29">
        <v>871</v>
      </c>
      <c r="D262" s="28" t="s">
        <v>22</v>
      </c>
      <c r="E262" s="28" t="s">
        <v>22</v>
      </c>
      <c r="F262" s="28" t="s">
        <v>135</v>
      </c>
      <c r="G262" s="29">
        <v>1</v>
      </c>
      <c r="H262" s="28" t="s">
        <v>201</v>
      </c>
      <c r="I262" s="42" t="s">
        <v>287</v>
      </c>
      <c r="J262" s="29">
        <v>240</v>
      </c>
      <c r="K262" s="30">
        <v>50</v>
      </c>
      <c r="L262" s="30">
        <v>50</v>
      </c>
    </row>
    <row r="263" spans="1:12" x14ac:dyDescent="0.25">
      <c r="A263" s="65"/>
      <c r="B263" s="20" t="s">
        <v>91</v>
      </c>
      <c r="C263" s="21" t="s">
        <v>28</v>
      </c>
      <c r="D263" s="21" t="s">
        <v>23</v>
      </c>
      <c r="E263" s="53"/>
      <c r="F263" s="53"/>
      <c r="G263" s="54"/>
      <c r="H263" s="53"/>
      <c r="I263" s="53"/>
      <c r="J263" s="54"/>
      <c r="K263" s="22">
        <f>K264+K289</f>
        <v>6255.7</v>
      </c>
      <c r="L263" s="22">
        <f>L264+L289</f>
        <v>6005.7</v>
      </c>
    </row>
    <row r="264" spans="1:12" x14ac:dyDescent="0.25">
      <c r="A264" s="65"/>
      <c r="B264" s="23" t="s">
        <v>24</v>
      </c>
      <c r="C264" s="24" t="s">
        <v>28</v>
      </c>
      <c r="D264" s="24" t="s">
        <v>23</v>
      </c>
      <c r="E264" s="25" t="s">
        <v>13</v>
      </c>
      <c r="F264" s="24" t="s">
        <v>11</v>
      </c>
      <c r="G264" s="25"/>
      <c r="H264" s="24"/>
      <c r="I264" s="24"/>
      <c r="J264" s="25" t="s">
        <v>9</v>
      </c>
      <c r="K264" s="26">
        <f>K265+K271+K276+K283</f>
        <v>2909.2999999999997</v>
      </c>
      <c r="L264" s="26">
        <f>L265+L271+L276+L283</f>
        <v>2659.2999999999997</v>
      </c>
    </row>
    <row r="265" spans="1:12" ht="30" x14ac:dyDescent="0.25">
      <c r="A265" s="65"/>
      <c r="B265" s="47" t="s">
        <v>148</v>
      </c>
      <c r="C265" s="28" t="s">
        <v>28</v>
      </c>
      <c r="D265" s="28" t="s">
        <v>23</v>
      </c>
      <c r="E265" s="28" t="s">
        <v>13</v>
      </c>
      <c r="F265" s="28" t="s">
        <v>135</v>
      </c>
      <c r="G265" s="29"/>
      <c r="H265" s="28"/>
      <c r="I265" s="28"/>
      <c r="J265" s="29"/>
      <c r="K265" s="30">
        <f>K266</f>
        <v>1838.3999999999999</v>
      </c>
      <c r="L265" s="30">
        <f>L266</f>
        <v>1838.3999999999999</v>
      </c>
    </row>
    <row r="266" spans="1:12" x14ac:dyDescent="0.25">
      <c r="A266" s="65"/>
      <c r="B266" s="60" t="s">
        <v>154</v>
      </c>
      <c r="C266" s="36" t="s">
        <v>28</v>
      </c>
      <c r="D266" s="24" t="s">
        <v>23</v>
      </c>
      <c r="E266" s="24" t="s">
        <v>13</v>
      </c>
      <c r="F266" s="24" t="s">
        <v>135</v>
      </c>
      <c r="G266" s="25">
        <v>2</v>
      </c>
      <c r="H266" s="24"/>
      <c r="I266" s="24"/>
      <c r="J266" s="25"/>
      <c r="K266" s="26">
        <f>K267</f>
        <v>1838.3999999999999</v>
      </c>
      <c r="L266" s="26">
        <f>L267</f>
        <v>1838.3999999999999</v>
      </c>
    </row>
    <row r="267" spans="1:12" ht="30" x14ac:dyDescent="0.25">
      <c r="A267" s="65"/>
      <c r="B267" s="47" t="s">
        <v>146</v>
      </c>
      <c r="C267" s="42" t="s">
        <v>28</v>
      </c>
      <c r="D267" s="28" t="s">
        <v>23</v>
      </c>
      <c r="E267" s="28" t="s">
        <v>13</v>
      </c>
      <c r="F267" s="28" t="s">
        <v>135</v>
      </c>
      <c r="G267" s="29">
        <v>2</v>
      </c>
      <c r="H267" s="28" t="s">
        <v>201</v>
      </c>
      <c r="I267" s="28" t="s">
        <v>282</v>
      </c>
      <c r="J267" s="29"/>
      <c r="K267" s="30">
        <f>K268+K269+K270</f>
        <v>1838.3999999999999</v>
      </c>
      <c r="L267" s="30">
        <f>L268+L269+L270</f>
        <v>1838.3999999999999</v>
      </c>
    </row>
    <row r="268" spans="1:12" x14ac:dyDescent="0.25">
      <c r="A268" s="65"/>
      <c r="B268" s="48" t="s">
        <v>208</v>
      </c>
      <c r="C268" s="42" t="s">
        <v>28</v>
      </c>
      <c r="D268" s="28" t="s">
        <v>23</v>
      </c>
      <c r="E268" s="28" t="s">
        <v>13</v>
      </c>
      <c r="F268" s="28" t="s">
        <v>135</v>
      </c>
      <c r="G268" s="29">
        <v>2</v>
      </c>
      <c r="H268" s="28" t="s">
        <v>201</v>
      </c>
      <c r="I268" s="28" t="s">
        <v>282</v>
      </c>
      <c r="J268" s="29">
        <v>110</v>
      </c>
      <c r="K268" s="30">
        <v>1105.0999999999999</v>
      </c>
      <c r="L268" s="30">
        <v>1105.0999999999999</v>
      </c>
    </row>
    <row r="269" spans="1:12" ht="30" x14ac:dyDescent="0.25">
      <c r="A269" s="65"/>
      <c r="B269" s="47" t="s">
        <v>218</v>
      </c>
      <c r="C269" s="42" t="s">
        <v>28</v>
      </c>
      <c r="D269" s="28" t="s">
        <v>23</v>
      </c>
      <c r="E269" s="28" t="s">
        <v>13</v>
      </c>
      <c r="F269" s="28" t="s">
        <v>135</v>
      </c>
      <c r="G269" s="29">
        <v>2</v>
      </c>
      <c r="H269" s="28" t="s">
        <v>201</v>
      </c>
      <c r="I269" s="28" t="s">
        <v>282</v>
      </c>
      <c r="J269" s="29">
        <v>240</v>
      </c>
      <c r="K269" s="30">
        <v>722.1</v>
      </c>
      <c r="L269" s="30">
        <v>722.1</v>
      </c>
    </row>
    <row r="270" spans="1:12" x14ac:dyDescent="0.25">
      <c r="A270" s="65"/>
      <c r="B270" s="27" t="s">
        <v>210</v>
      </c>
      <c r="C270" s="42" t="s">
        <v>28</v>
      </c>
      <c r="D270" s="28" t="s">
        <v>23</v>
      </c>
      <c r="E270" s="28" t="s">
        <v>13</v>
      </c>
      <c r="F270" s="28" t="s">
        <v>135</v>
      </c>
      <c r="G270" s="29">
        <v>2</v>
      </c>
      <c r="H270" s="28" t="s">
        <v>201</v>
      </c>
      <c r="I270" s="28" t="s">
        <v>282</v>
      </c>
      <c r="J270" s="29">
        <v>850</v>
      </c>
      <c r="K270" s="30">
        <f>4+7.2</f>
        <v>11.2</v>
      </c>
      <c r="L270" s="30">
        <f>4+7.2</f>
        <v>11.2</v>
      </c>
    </row>
    <row r="271" spans="1:12" ht="43.5" x14ac:dyDescent="0.25">
      <c r="A271" s="65"/>
      <c r="B271" s="23" t="s">
        <v>220</v>
      </c>
      <c r="C271" s="25">
        <v>871</v>
      </c>
      <c r="D271" s="24" t="s">
        <v>23</v>
      </c>
      <c r="E271" s="24" t="s">
        <v>13</v>
      </c>
      <c r="F271" s="24" t="s">
        <v>22</v>
      </c>
      <c r="G271" s="25"/>
      <c r="H271" s="24"/>
      <c r="I271" s="24"/>
      <c r="J271" s="25"/>
      <c r="K271" s="55">
        <f>K272</f>
        <v>120</v>
      </c>
      <c r="L271" s="55">
        <f>L272</f>
        <v>120</v>
      </c>
    </row>
    <row r="272" spans="1:12" x14ac:dyDescent="0.25">
      <c r="A272" s="65"/>
      <c r="B272" s="34" t="s">
        <v>240</v>
      </c>
      <c r="C272" s="35">
        <v>871</v>
      </c>
      <c r="D272" s="36" t="s">
        <v>23</v>
      </c>
      <c r="E272" s="36" t="s">
        <v>13</v>
      </c>
      <c r="F272" s="36" t="s">
        <v>22</v>
      </c>
      <c r="G272" s="35">
        <v>3</v>
      </c>
      <c r="H272" s="36"/>
      <c r="I272" s="36"/>
      <c r="J272" s="35"/>
      <c r="K272" s="37">
        <f>K274</f>
        <v>120</v>
      </c>
      <c r="L272" s="37">
        <f>L274</f>
        <v>120</v>
      </c>
    </row>
    <row r="273" spans="1:12" x14ac:dyDescent="0.25">
      <c r="A273" s="65"/>
      <c r="B273" s="48" t="s">
        <v>311</v>
      </c>
      <c r="C273" s="41">
        <v>871</v>
      </c>
      <c r="D273" s="42" t="s">
        <v>23</v>
      </c>
      <c r="E273" s="42" t="s">
        <v>13</v>
      </c>
      <c r="F273" s="42" t="s">
        <v>22</v>
      </c>
      <c r="G273" s="41">
        <v>3</v>
      </c>
      <c r="H273" s="42" t="s">
        <v>13</v>
      </c>
      <c r="I273" s="42"/>
      <c r="J273" s="41"/>
      <c r="K273" s="43">
        <f>K274</f>
        <v>120</v>
      </c>
      <c r="L273" s="43">
        <f>L274</f>
        <v>120</v>
      </c>
    </row>
    <row r="274" spans="1:12" ht="30" x14ac:dyDescent="0.25">
      <c r="A274" s="65"/>
      <c r="B274" s="44" t="s">
        <v>222</v>
      </c>
      <c r="C274" s="29">
        <v>871</v>
      </c>
      <c r="D274" s="28" t="s">
        <v>23</v>
      </c>
      <c r="E274" s="28" t="s">
        <v>13</v>
      </c>
      <c r="F274" s="28" t="s">
        <v>22</v>
      </c>
      <c r="G274" s="28" t="s">
        <v>241</v>
      </c>
      <c r="H274" s="28" t="s">
        <v>13</v>
      </c>
      <c r="I274" s="28" t="s">
        <v>255</v>
      </c>
      <c r="J274" s="28"/>
      <c r="K274" s="31">
        <f>K275</f>
        <v>120</v>
      </c>
      <c r="L274" s="31">
        <f>L275</f>
        <v>120</v>
      </c>
    </row>
    <row r="275" spans="1:12" ht="30" x14ac:dyDescent="0.25">
      <c r="A275" s="65"/>
      <c r="B275" s="44" t="s">
        <v>218</v>
      </c>
      <c r="C275" s="29">
        <v>871</v>
      </c>
      <c r="D275" s="28" t="s">
        <v>23</v>
      </c>
      <c r="E275" s="28" t="s">
        <v>13</v>
      </c>
      <c r="F275" s="28" t="s">
        <v>22</v>
      </c>
      <c r="G275" s="28" t="s">
        <v>241</v>
      </c>
      <c r="H275" s="28" t="s">
        <v>13</v>
      </c>
      <c r="I275" s="28" t="s">
        <v>255</v>
      </c>
      <c r="J275" s="28" t="s">
        <v>225</v>
      </c>
      <c r="K275" s="31">
        <v>120</v>
      </c>
      <c r="L275" s="31">
        <v>120</v>
      </c>
    </row>
    <row r="276" spans="1:12" ht="43.5" x14ac:dyDescent="0.25">
      <c r="A276" s="65"/>
      <c r="B276" s="23" t="s">
        <v>371</v>
      </c>
      <c r="C276" s="25">
        <v>871</v>
      </c>
      <c r="D276" s="24" t="s">
        <v>23</v>
      </c>
      <c r="E276" s="24" t="s">
        <v>13</v>
      </c>
      <c r="F276" s="24" t="s">
        <v>86</v>
      </c>
      <c r="G276" s="25"/>
      <c r="H276" s="24"/>
      <c r="I276" s="24"/>
      <c r="J276" s="25"/>
      <c r="K276" s="55">
        <f>K277+K280</f>
        <v>450</v>
      </c>
      <c r="L276" s="55">
        <f>L277+L280</f>
        <v>200</v>
      </c>
    </row>
    <row r="277" spans="1:12" x14ac:dyDescent="0.25">
      <c r="A277" s="65"/>
      <c r="B277" s="44" t="s">
        <v>372</v>
      </c>
      <c r="C277" s="29">
        <v>871</v>
      </c>
      <c r="D277" s="28" t="s">
        <v>23</v>
      </c>
      <c r="E277" s="28" t="s">
        <v>13</v>
      </c>
      <c r="F277" s="28" t="s">
        <v>86</v>
      </c>
      <c r="G277" s="28" t="s">
        <v>229</v>
      </c>
      <c r="H277" s="28" t="s">
        <v>13</v>
      </c>
      <c r="I277" s="28"/>
      <c r="J277" s="28"/>
      <c r="K277" s="31">
        <f>K278</f>
        <v>350</v>
      </c>
      <c r="L277" s="31">
        <f>L278</f>
        <v>150</v>
      </c>
    </row>
    <row r="278" spans="1:12" x14ac:dyDescent="0.25">
      <c r="A278" s="65"/>
      <c r="B278" s="44" t="s">
        <v>374</v>
      </c>
      <c r="C278" s="29">
        <v>871</v>
      </c>
      <c r="D278" s="28" t="s">
        <v>23</v>
      </c>
      <c r="E278" s="28" t="s">
        <v>13</v>
      </c>
      <c r="F278" s="28" t="s">
        <v>86</v>
      </c>
      <c r="G278" s="28" t="s">
        <v>229</v>
      </c>
      <c r="H278" s="28" t="s">
        <v>13</v>
      </c>
      <c r="I278" s="28" t="s">
        <v>375</v>
      </c>
      <c r="J278" s="28"/>
      <c r="K278" s="31">
        <f>K279</f>
        <v>350</v>
      </c>
      <c r="L278" s="31">
        <f>L279</f>
        <v>150</v>
      </c>
    </row>
    <row r="279" spans="1:12" ht="30" x14ac:dyDescent="0.25">
      <c r="A279" s="65"/>
      <c r="B279" s="44" t="s">
        <v>218</v>
      </c>
      <c r="C279" s="29">
        <v>871</v>
      </c>
      <c r="D279" s="28" t="s">
        <v>23</v>
      </c>
      <c r="E279" s="28" t="s">
        <v>13</v>
      </c>
      <c r="F279" s="28" t="s">
        <v>86</v>
      </c>
      <c r="G279" s="28" t="s">
        <v>229</v>
      </c>
      <c r="H279" s="28" t="s">
        <v>13</v>
      </c>
      <c r="I279" s="28" t="s">
        <v>375</v>
      </c>
      <c r="J279" s="28" t="s">
        <v>225</v>
      </c>
      <c r="K279" s="31">
        <v>350</v>
      </c>
      <c r="L279" s="31">
        <v>150</v>
      </c>
    </row>
    <row r="280" spans="1:12" x14ac:dyDescent="0.25">
      <c r="A280" s="65"/>
      <c r="B280" s="44" t="s">
        <v>373</v>
      </c>
      <c r="C280" s="29">
        <v>871</v>
      </c>
      <c r="D280" s="28" t="s">
        <v>23</v>
      </c>
      <c r="E280" s="28" t="s">
        <v>13</v>
      </c>
      <c r="F280" s="28" t="s">
        <v>86</v>
      </c>
      <c r="G280" s="28" t="s">
        <v>229</v>
      </c>
      <c r="H280" s="28" t="s">
        <v>15</v>
      </c>
      <c r="I280" s="28"/>
      <c r="J280" s="28"/>
      <c r="K280" s="31">
        <f>K281</f>
        <v>100</v>
      </c>
      <c r="L280" s="31">
        <f>L281</f>
        <v>50</v>
      </c>
    </row>
    <row r="281" spans="1:12" x14ac:dyDescent="0.25">
      <c r="A281" s="65"/>
      <c r="B281" s="44" t="s">
        <v>374</v>
      </c>
      <c r="C281" s="29">
        <v>871</v>
      </c>
      <c r="D281" s="28" t="s">
        <v>23</v>
      </c>
      <c r="E281" s="28" t="s">
        <v>13</v>
      </c>
      <c r="F281" s="28" t="s">
        <v>86</v>
      </c>
      <c r="G281" s="28" t="s">
        <v>229</v>
      </c>
      <c r="H281" s="28" t="s">
        <v>15</v>
      </c>
      <c r="I281" s="28" t="s">
        <v>375</v>
      </c>
      <c r="J281" s="28"/>
      <c r="K281" s="31">
        <f>K282</f>
        <v>100</v>
      </c>
      <c r="L281" s="31">
        <f>L282</f>
        <v>50</v>
      </c>
    </row>
    <row r="282" spans="1:12" ht="30" x14ac:dyDescent="0.25">
      <c r="A282" s="65"/>
      <c r="B282" s="44" t="s">
        <v>218</v>
      </c>
      <c r="C282" s="29">
        <v>871</v>
      </c>
      <c r="D282" s="28" t="s">
        <v>23</v>
      </c>
      <c r="E282" s="28" t="s">
        <v>13</v>
      </c>
      <c r="F282" s="28" t="s">
        <v>86</v>
      </c>
      <c r="G282" s="28" t="s">
        <v>229</v>
      </c>
      <c r="H282" s="28" t="s">
        <v>15</v>
      </c>
      <c r="I282" s="28" t="s">
        <v>375</v>
      </c>
      <c r="J282" s="28" t="s">
        <v>225</v>
      </c>
      <c r="K282" s="31">
        <v>100</v>
      </c>
      <c r="L282" s="31">
        <v>50</v>
      </c>
    </row>
    <row r="283" spans="1:12" x14ac:dyDescent="0.25">
      <c r="A283" s="65"/>
      <c r="B283" s="60" t="s">
        <v>118</v>
      </c>
      <c r="C283" s="25">
        <v>871</v>
      </c>
      <c r="D283" s="24" t="s">
        <v>23</v>
      </c>
      <c r="E283" s="24" t="s">
        <v>13</v>
      </c>
      <c r="F283" s="24" t="s">
        <v>102</v>
      </c>
      <c r="G283" s="25"/>
      <c r="H283" s="24"/>
      <c r="I283" s="24"/>
      <c r="J283" s="25"/>
      <c r="K283" s="26">
        <f>K284</f>
        <v>500.9</v>
      </c>
      <c r="L283" s="26">
        <f>L284</f>
        <v>500.9</v>
      </c>
    </row>
    <row r="284" spans="1:12" x14ac:dyDescent="0.25">
      <c r="A284" s="65"/>
      <c r="B284" s="47" t="s">
        <v>119</v>
      </c>
      <c r="C284" s="29">
        <v>871</v>
      </c>
      <c r="D284" s="28" t="s">
        <v>23</v>
      </c>
      <c r="E284" s="28" t="s">
        <v>13</v>
      </c>
      <c r="F284" s="28" t="s">
        <v>102</v>
      </c>
      <c r="G284" s="29">
        <v>9</v>
      </c>
      <c r="H284" s="28"/>
      <c r="I284" s="28"/>
      <c r="J284" s="29"/>
      <c r="K284" s="30">
        <f>K285+K288</f>
        <v>500.9</v>
      </c>
      <c r="L284" s="30">
        <f>L285+L288</f>
        <v>500.9</v>
      </c>
    </row>
    <row r="285" spans="1:12" ht="60" x14ac:dyDescent="0.25">
      <c r="A285" s="65"/>
      <c r="B285" s="47" t="s">
        <v>95</v>
      </c>
      <c r="C285" s="29">
        <v>871</v>
      </c>
      <c r="D285" s="28" t="s">
        <v>23</v>
      </c>
      <c r="E285" s="28" t="s">
        <v>13</v>
      </c>
      <c r="F285" s="28" t="s">
        <v>102</v>
      </c>
      <c r="G285" s="29">
        <v>9</v>
      </c>
      <c r="H285" s="28" t="s">
        <v>201</v>
      </c>
      <c r="I285" s="28" t="s">
        <v>288</v>
      </c>
      <c r="J285" s="29"/>
      <c r="K285" s="30">
        <f>K286</f>
        <v>500.9</v>
      </c>
      <c r="L285" s="30">
        <f>L286</f>
        <v>500.9</v>
      </c>
    </row>
    <row r="286" spans="1:12" x14ac:dyDescent="0.25">
      <c r="A286" s="65"/>
      <c r="B286" s="47" t="s">
        <v>214</v>
      </c>
      <c r="C286" s="29">
        <v>871</v>
      </c>
      <c r="D286" s="28" t="s">
        <v>23</v>
      </c>
      <c r="E286" s="28" t="s">
        <v>13</v>
      </c>
      <c r="F286" s="28" t="s">
        <v>102</v>
      </c>
      <c r="G286" s="29">
        <v>9</v>
      </c>
      <c r="H286" s="28" t="s">
        <v>201</v>
      </c>
      <c r="I286" s="28" t="s">
        <v>288</v>
      </c>
      <c r="J286" s="29">
        <v>320</v>
      </c>
      <c r="K286" s="30">
        <v>500.9</v>
      </c>
      <c r="L286" s="30">
        <v>500.9</v>
      </c>
    </row>
    <row r="287" spans="1:12" hidden="1" x14ac:dyDescent="0.25">
      <c r="A287" s="65"/>
      <c r="B287" s="64" t="s">
        <v>431</v>
      </c>
      <c r="C287" s="29">
        <v>871</v>
      </c>
      <c r="D287" s="28" t="s">
        <v>23</v>
      </c>
      <c r="E287" s="28" t="s">
        <v>13</v>
      </c>
      <c r="F287" s="28" t="s">
        <v>102</v>
      </c>
      <c r="G287" s="29">
        <v>9</v>
      </c>
      <c r="H287" s="28" t="s">
        <v>201</v>
      </c>
      <c r="I287" s="28" t="s">
        <v>432</v>
      </c>
      <c r="J287" s="29"/>
      <c r="K287" s="30">
        <f>K288</f>
        <v>0</v>
      </c>
      <c r="L287" s="30">
        <f>L288</f>
        <v>0</v>
      </c>
    </row>
    <row r="288" spans="1:12" hidden="1" x14ac:dyDescent="0.25">
      <c r="A288" s="65"/>
      <c r="B288" s="48" t="s">
        <v>208</v>
      </c>
      <c r="C288" s="29">
        <v>871</v>
      </c>
      <c r="D288" s="28" t="s">
        <v>23</v>
      </c>
      <c r="E288" s="28" t="s">
        <v>13</v>
      </c>
      <c r="F288" s="28" t="s">
        <v>102</v>
      </c>
      <c r="G288" s="29">
        <v>9</v>
      </c>
      <c r="H288" s="28" t="s">
        <v>201</v>
      </c>
      <c r="I288" s="28" t="s">
        <v>432</v>
      </c>
      <c r="J288" s="29">
        <v>110</v>
      </c>
      <c r="K288" s="30"/>
      <c r="L288" s="30"/>
    </row>
    <row r="289" spans="1:12" x14ac:dyDescent="0.25">
      <c r="A289" s="65"/>
      <c r="B289" s="32" t="s">
        <v>82</v>
      </c>
      <c r="C289" s="20">
        <v>871</v>
      </c>
      <c r="D289" s="21" t="s">
        <v>23</v>
      </c>
      <c r="E289" s="21" t="s">
        <v>17</v>
      </c>
      <c r="F289" s="21"/>
      <c r="G289" s="54"/>
      <c r="H289" s="53"/>
      <c r="I289" s="53"/>
      <c r="J289" s="54"/>
      <c r="K289" s="33">
        <f>K290</f>
        <v>3346.4</v>
      </c>
      <c r="L289" s="33">
        <f>L290</f>
        <v>3346.4</v>
      </c>
    </row>
    <row r="290" spans="1:12" ht="30" x14ac:dyDescent="0.25">
      <c r="A290" s="65"/>
      <c r="B290" s="47" t="s">
        <v>148</v>
      </c>
      <c r="C290" s="41">
        <v>871</v>
      </c>
      <c r="D290" s="42" t="s">
        <v>23</v>
      </c>
      <c r="E290" s="42" t="s">
        <v>17</v>
      </c>
      <c r="F290" s="42" t="s">
        <v>135</v>
      </c>
      <c r="G290" s="29"/>
      <c r="H290" s="28"/>
      <c r="I290" s="42"/>
      <c r="J290" s="29"/>
      <c r="K290" s="31">
        <f>K291</f>
        <v>3346.4</v>
      </c>
      <c r="L290" s="31">
        <f>L291</f>
        <v>3346.4</v>
      </c>
    </row>
    <row r="291" spans="1:12" x14ac:dyDescent="0.25">
      <c r="A291" s="65"/>
      <c r="B291" s="60" t="s">
        <v>155</v>
      </c>
      <c r="C291" s="35">
        <v>871</v>
      </c>
      <c r="D291" s="36" t="s">
        <v>23</v>
      </c>
      <c r="E291" s="36" t="s">
        <v>17</v>
      </c>
      <c r="F291" s="36" t="s">
        <v>135</v>
      </c>
      <c r="G291" s="25">
        <v>3</v>
      </c>
      <c r="H291" s="24"/>
      <c r="I291" s="36"/>
      <c r="J291" s="25"/>
      <c r="K291" s="55">
        <f>K292+K294+K296+K298</f>
        <v>3346.4</v>
      </c>
      <c r="L291" s="55">
        <f>L292+L294+L296+L298</f>
        <v>3346.4</v>
      </c>
    </row>
    <row r="292" spans="1:12" x14ac:dyDescent="0.25">
      <c r="A292" s="65"/>
      <c r="B292" s="47" t="s">
        <v>156</v>
      </c>
      <c r="C292" s="41">
        <v>871</v>
      </c>
      <c r="D292" s="42" t="s">
        <v>23</v>
      </c>
      <c r="E292" s="42" t="s">
        <v>17</v>
      </c>
      <c r="F292" s="42" t="s">
        <v>135</v>
      </c>
      <c r="G292" s="29">
        <v>3</v>
      </c>
      <c r="H292" s="28" t="s">
        <v>201</v>
      </c>
      <c r="I292" s="42" t="s">
        <v>289</v>
      </c>
      <c r="J292" s="29"/>
      <c r="K292" s="31">
        <f>K293</f>
        <v>500</v>
      </c>
      <c r="L292" s="31">
        <f>L293</f>
        <v>500</v>
      </c>
    </row>
    <row r="293" spans="1:12" ht="30" x14ac:dyDescent="0.25">
      <c r="A293" s="65"/>
      <c r="B293" s="47" t="s">
        <v>218</v>
      </c>
      <c r="C293" s="41">
        <v>871</v>
      </c>
      <c r="D293" s="42" t="s">
        <v>23</v>
      </c>
      <c r="E293" s="42" t="s">
        <v>17</v>
      </c>
      <c r="F293" s="42" t="s">
        <v>135</v>
      </c>
      <c r="G293" s="29">
        <v>3</v>
      </c>
      <c r="H293" s="28" t="s">
        <v>201</v>
      </c>
      <c r="I293" s="42" t="s">
        <v>289</v>
      </c>
      <c r="J293" s="29">
        <v>240</v>
      </c>
      <c r="K293" s="31">
        <v>500</v>
      </c>
      <c r="L293" s="31">
        <v>500</v>
      </c>
    </row>
    <row r="294" spans="1:12" x14ac:dyDescent="0.25">
      <c r="A294" s="65"/>
      <c r="B294" s="47" t="s">
        <v>157</v>
      </c>
      <c r="C294" s="41">
        <v>871</v>
      </c>
      <c r="D294" s="42" t="s">
        <v>23</v>
      </c>
      <c r="E294" s="42" t="s">
        <v>17</v>
      </c>
      <c r="F294" s="42" t="s">
        <v>135</v>
      </c>
      <c r="G294" s="29">
        <v>3</v>
      </c>
      <c r="H294" s="28" t="s">
        <v>201</v>
      </c>
      <c r="I294" s="42" t="s">
        <v>290</v>
      </c>
      <c r="J294" s="29"/>
      <c r="K294" s="31">
        <f>K295</f>
        <v>600</v>
      </c>
      <c r="L294" s="31">
        <f>L295</f>
        <v>600</v>
      </c>
    </row>
    <row r="295" spans="1:12" ht="30" x14ac:dyDescent="0.25">
      <c r="A295" s="65"/>
      <c r="B295" s="47" t="s">
        <v>218</v>
      </c>
      <c r="C295" s="41">
        <v>871</v>
      </c>
      <c r="D295" s="42" t="s">
        <v>23</v>
      </c>
      <c r="E295" s="42" t="s">
        <v>17</v>
      </c>
      <c r="F295" s="42" t="s">
        <v>135</v>
      </c>
      <c r="G295" s="29">
        <v>3</v>
      </c>
      <c r="H295" s="28" t="s">
        <v>201</v>
      </c>
      <c r="I295" s="42" t="s">
        <v>290</v>
      </c>
      <c r="J295" s="29">
        <v>240</v>
      </c>
      <c r="K295" s="31">
        <v>600</v>
      </c>
      <c r="L295" s="31">
        <v>600</v>
      </c>
    </row>
    <row r="296" spans="1:12" x14ac:dyDescent="0.25">
      <c r="A296" s="65"/>
      <c r="B296" s="47" t="s">
        <v>150</v>
      </c>
      <c r="C296" s="41">
        <v>871</v>
      </c>
      <c r="D296" s="42" t="s">
        <v>23</v>
      </c>
      <c r="E296" s="42" t="s">
        <v>17</v>
      </c>
      <c r="F296" s="42" t="s">
        <v>135</v>
      </c>
      <c r="G296" s="29">
        <v>3</v>
      </c>
      <c r="H296" s="28" t="s">
        <v>201</v>
      </c>
      <c r="I296" s="42" t="s">
        <v>285</v>
      </c>
      <c r="J296" s="29"/>
      <c r="K296" s="31">
        <f>K297</f>
        <v>2012</v>
      </c>
      <c r="L296" s="31">
        <f>L297</f>
        <v>2012</v>
      </c>
    </row>
    <row r="297" spans="1:12" ht="30" x14ac:dyDescent="0.25">
      <c r="A297" s="65"/>
      <c r="B297" s="47" t="s">
        <v>218</v>
      </c>
      <c r="C297" s="41">
        <v>871</v>
      </c>
      <c r="D297" s="42" t="s">
        <v>23</v>
      </c>
      <c r="E297" s="42" t="s">
        <v>17</v>
      </c>
      <c r="F297" s="42" t="s">
        <v>135</v>
      </c>
      <c r="G297" s="29">
        <v>3</v>
      </c>
      <c r="H297" s="28" t="s">
        <v>201</v>
      </c>
      <c r="I297" s="42" t="s">
        <v>285</v>
      </c>
      <c r="J297" s="29">
        <v>240</v>
      </c>
      <c r="K297" s="31">
        <v>2012</v>
      </c>
      <c r="L297" s="31">
        <v>2012</v>
      </c>
    </row>
    <row r="298" spans="1:12" x14ac:dyDescent="0.25">
      <c r="A298" s="65"/>
      <c r="B298" s="47" t="s">
        <v>144</v>
      </c>
      <c r="C298" s="41">
        <v>871</v>
      </c>
      <c r="D298" s="42" t="s">
        <v>23</v>
      </c>
      <c r="E298" s="42" t="s">
        <v>17</v>
      </c>
      <c r="F298" s="42" t="s">
        <v>135</v>
      </c>
      <c r="G298" s="29">
        <v>3</v>
      </c>
      <c r="H298" s="28" t="s">
        <v>201</v>
      </c>
      <c r="I298" s="42" t="s">
        <v>277</v>
      </c>
      <c r="J298" s="29"/>
      <c r="K298" s="31">
        <f>K299</f>
        <v>234.4</v>
      </c>
      <c r="L298" s="31">
        <f>L299</f>
        <v>234.4</v>
      </c>
    </row>
    <row r="299" spans="1:12" ht="30" x14ac:dyDescent="0.25">
      <c r="A299" s="65"/>
      <c r="B299" s="47" t="s">
        <v>218</v>
      </c>
      <c r="C299" s="41">
        <v>871</v>
      </c>
      <c r="D299" s="42" t="s">
        <v>23</v>
      </c>
      <c r="E299" s="42" t="s">
        <v>17</v>
      </c>
      <c r="F299" s="42" t="s">
        <v>135</v>
      </c>
      <c r="G299" s="29">
        <v>3</v>
      </c>
      <c r="H299" s="28" t="s">
        <v>201</v>
      </c>
      <c r="I299" s="42" t="s">
        <v>277</v>
      </c>
      <c r="J299" s="29">
        <v>240</v>
      </c>
      <c r="K299" s="31">
        <v>234.4</v>
      </c>
      <c r="L299" s="31">
        <v>234.4</v>
      </c>
    </row>
    <row r="300" spans="1:12" x14ac:dyDescent="0.25">
      <c r="A300" s="65"/>
      <c r="B300" s="20" t="s">
        <v>92</v>
      </c>
      <c r="C300" s="21" t="s">
        <v>28</v>
      </c>
      <c r="D300" s="21">
        <v>10</v>
      </c>
      <c r="E300" s="53"/>
      <c r="F300" s="53"/>
      <c r="G300" s="54"/>
      <c r="H300" s="53"/>
      <c r="I300" s="53"/>
      <c r="J300" s="54"/>
      <c r="K300" s="33">
        <f t="shared" ref="K300:L304" si="12">K301</f>
        <v>544.5</v>
      </c>
      <c r="L300" s="33">
        <f t="shared" si="12"/>
        <v>544.5</v>
      </c>
    </row>
    <row r="301" spans="1:12" x14ac:dyDescent="0.25">
      <c r="A301" s="65"/>
      <c r="B301" s="32" t="s">
        <v>93</v>
      </c>
      <c r="C301" s="20">
        <v>871</v>
      </c>
      <c r="D301" s="21" t="s">
        <v>86</v>
      </c>
      <c r="E301" s="21" t="s">
        <v>14</v>
      </c>
      <c r="F301" s="21"/>
      <c r="G301" s="21"/>
      <c r="H301" s="21"/>
      <c r="I301" s="21"/>
      <c r="J301" s="20"/>
      <c r="K301" s="33">
        <f>K302+K306</f>
        <v>544.5</v>
      </c>
      <c r="L301" s="33">
        <f>L302+L306</f>
        <v>544.5</v>
      </c>
    </row>
    <row r="302" spans="1:12" x14ac:dyDescent="0.25">
      <c r="A302" s="65"/>
      <c r="B302" s="47" t="s">
        <v>159</v>
      </c>
      <c r="C302" s="29">
        <v>871</v>
      </c>
      <c r="D302" s="28" t="s">
        <v>86</v>
      </c>
      <c r="E302" s="28" t="s">
        <v>14</v>
      </c>
      <c r="F302" s="28" t="s">
        <v>158</v>
      </c>
      <c r="G302" s="29"/>
      <c r="H302" s="28"/>
      <c r="I302" s="42"/>
      <c r="J302" s="29"/>
      <c r="K302" s="31">
        <f t="shared" si="12"/>
        <v>494.5</v>
      </c>
      <c r="L302" s="31">
        <f t="shared" si="12"/>
        <v>494.5</v>
      </c>
    </row>
    <row r="303" spans="1:12" x14ac:dyDescent="0.25">
      <c r="A303" s="65"/>
      <c r="B303" s="47" t="s">
        <v>160</v>
      </c>
      <c r="C303" s="29">
        <v>871</v>
      </c>
      <c r="D303" s="28" t="s">
        <v>86</v>
      </c>
      <c r="E303" s="28" t="s">
        <v>14</v>
      </c>
      <c r="F303" s="28" t="s">
        <v>158</v>
      </c>
      <c r="G303" s="29">
        <v>3</v>
      </c>
      <c r="H303" s="28"/>
      <c r="I303" s="42"/>
      <c r="J303" s="29"/>
      <c r="K303" s="31">
        <f t="shared" si="12"/>
        <v>494.5</v>
      </c>
      <c r="L303" s="31">
        <f t="shared" si="12"/>
        <v>494.5</v>
      </c>
    </row>
    <row r="304" spans="1:12" ht="30" x14ac:dyDescent="0.25">
      <c r="A304" s="65"/>
      <c r="B304" s="47" t="s">
        <v>161</v>
      </c>
      <c r="C304" s="29">
        <v>871</v>
      </c>
      <c r="D304" s="28" t="s">
        <v>86</v>
      </c>
      <c r="E304" s="28" t="s">
        <v>14</v>
      </c>
      <c r="F304" s="28" t="s">
        <v>158</v>
      </c>
      <c r="G304" s="29">
        <v>3</v>
      </c>
      <c r="H304" s="28" t="s">
        <v>201</v>
      </c>
      <c r="I304" s="42" t="s">
        <v>291</v>
      </c>
      <c r="J304" s="29"/>
      <c r="K304" s="31">
        <f t="shared" si="12"/>
        <v>494.5</v>
      </c>
      <c r="L304" s="31">
        <f t="shared" si="12"/>
        <v>494.5</v>
      </c>
    </row>
    <row r="305" spans="1:12" ht="30" x14ac:dyDescent="0.25">
      <c r="A305" s="65"/>
      <c r="B305" s="47" t="s">
        <v>218</v>
      </c>
      <c r="C305" s="29">
        <v>871</v>
      </c>
      <c r="D305" s="28" t="s">
        <v>86</v>
      </c>
      <c r="E305" s="28" t="s">
        <v>14</v>
      </c>
      <c r="F305" s="28" t="s">
        <v>158</v>
      </c>
      <c r="G305" s="29">
        <v>3</v>
      </c>
      <c r="H305" s="28" t="s">
        <v>201</v>
      </c>
      <c r="I305" s="42" t="s">
        <v>291</v>
      </c>
      <c r="J305" s="29">
        <v>240</v>
      </c>
      <c r="K305" s="31">
        <v>494.5</v>
      </c>
      <c r="L305" s="31">
        <v>494.5</v>
      </c>
    </row>
    <row r="306" spans="1:12" x14ac:dyDescent="0.25">
      <c r="A306" s="65"/>
      <c r="B306" s="47" t="s">
        <v>118</v>
      </c>
      <c r="C306" s="29">
        <v>871</v>
      </c>
      <c r="D306" s="28" t="s">
        <v>86</v>
      </c>
      <c r="E306" s="28" t="s">
        <v>14</v>
      </c>
      <c r="F306" s="28" t="s">
        <v>102</v>
      </c>
      <c r="G306" s="29"/>
      <c r="H306" s="28"/>
      <c r="I306" s="42"/>
      <c r="J306" s="29"/>
      <c r="K306" s="31">
        <f t="shared" ref="K306:L308" si="13">K307</f>
        <v>50</v>
      </c>
      <c r="L306" s="31">
        <f t="shared" si="13"/>
        <v>50</v>
      </c>
    </row>
    <row r="307" spans="1:12" x14ac:dyDescent="0.25">
      <c r="A307" s="65"/>
      <c r="B307" s="47" t="s">
        <v>119</v>
      </c>
      <c r="C307" s="29">
        <v>871</v>
      </c>
      <c r="D307" s="28" t="s">
        <v>86</v>
      </c>
      <c r="E307" s="28" t="s">
        <v>14</v>
      </c>
      <c r="F307" s="28" t="s">
        <v>102</v>
      </c>
      <c r="G307" s="29">
        <v>9</v>
      </c>
      <c r="H307" s="28"/>
      <c r="I307" s="42"/>
      <c r="J307" s="29"/>
      <c r="K307" s="31">
        <f t="shared" si="13"/>
        <v>50</v>
      </c>
      <c r="L307" s="31">
        <f t="shared" si="13"/>
        <v>50</v>
      </c>
    </row>
    <row r="308" spans="1:12" x14ac:dyDescent="0.25">
      <c r="A308" s="65"/>
      <c r="B308" s="47" t="s">
        <v>172</v>
      </c>
      <c r="C308" s="29">
        <v>871</v>
      </c>
      <c r="D308" s="28" t="s">
        <v>86</v>
      </c>
      <c r="E308" s="28" t="s">
        <v>14</v>
      </c>
      <c r="F308" s="28" t="s">
        <v>102</v>
      </c>
      <c r="G308" s="29">
        <v>9</v>
      </c>
      <c r="H308" s="28" t="s">
        <v>201</v>
      </c>
      <c r="I308" s="42" t="s">
        <v>286</v>
      </c>
      <c r="J308" s="29"/>
      <c r="K308" s="31">
        <f t="shared" si="13"/>
        <v>50</v>
      </c>
      <c r="L308" s="31">
        <f t="shared" si="13"/>
        <v>50</v>
      </c>
    </row>
    <row r="309" spans="1:12" x14ac:dyDescent="0.25">
      <c r="A309" s="65"/>
      <c r="B309" s="47" t="s">
        <v>214</v>
      </c>
      <c r="C309" s="29">
        <v>871</v>
      </c>
      <c r="D309" s="28" t="s">
        <v>86</v>
      </c>
      <c r="E309" s="28" t="s">
        <v>14</v>
      </c>
      <c r="F309" s="28" t="s">
        <v>102</v>
      </c>
      <c r="G309" s="29">
        <v>9</v>
      </c>
      <c r="H309" s="28" t="s">
        <v>201</v>
      </c>
      <c r="I309" s="42" t="s">
        <v>286</v>
      </c>
      <c r="J309" s="29">
        <v>310</v>
      </c>
      <c r="K309" s="31">
        <v>50</v>
      </c>
      <c r="L309" s="31">
        <v>50</v>
      </c>
    </row>
    <row r="310" spans="1:12" x14ac:dyDescent="0.25">
      <c r="A310" s="65"/>
      <c r="B310" s="20" t="s">
        <v>94</v>
      </c>
      <c r="C310" s="20">
        <v>871</v>
      </c>
      <c r="D310" s="21">
        <v>11</v>
      </c>
      <c r="E310" s="21"/>
      <c r="F310" s="21"/>
      <c r="G310" s="20"/>
      <c r="H310" s="21"/>
      <c r="I310" s="21"/>
      <c r="J310" s="20"/>
      <c r="K310" s="33">
        <f t="shared" ref="K310:L312" si="14">K311</f>
        <v>3094</v>
      </c>
      <c r="L310" s="33">
        <f t="shared" si="14"/>
        <v>3094</v>
      </c>
    </row>
    <row r="311" spans="1:12" x14ac:dyDescent="0.25">
      <c r="A311" s="65"/>
      <c r="B311" s="32" t="s">
        <v>83</v>
      </c>
      <c r="C311" s="20">
        <v>871</v>
      </c>
      <c r="D311" s="21">
        <v>11</v>
      </c>
      <c r="E311" s="21" t="s">
        <v>18</v>
      </c>
      <c r="F311" s="21"/>
      <c r="G311" s="20"/>
      <c r="H311" s="21"/>
      <c r="I311" s="21"/>
      <c r="J311" s="20"/>
      <c r="K311" s="33">
        <f t="shared" si="14"/>
        <v>3094</v>
      </c>
      <c r="L311" s="33">
        <f t="shared" si="14"/>
        <v>3094</v>
      </c>
    </row>
    <row r="312" spans="1:12" ht="30" x14ac:dyDescent="0.25">
      <c r="A312" s="65"/>
      <c r="B312" s="47" t="s">
        <v>148</v>
      </c>
      <c r="C312" s="41">
        <v>871</v>
      </c>
      <c r="D312" s="42" t="s">
        <v>87</v>
      </c>
      <c r="E312" s="42" t="s">
        <v>18</v>
      </c>
      <c r="F312" s="42" t="s">
        <v>135</v>
      </c>
      <c r="G312" s="29"/>
      <c r="H312" s="28"/>
      <c r="I312" s="42"/>
      <c r="J312" s="29"/>
      <c r="K312" s="31">
        <f t="shared" si="14"/>
        <v>3094</v>
      </c>
      <c r="L312" s="31">
        <f t="shared" si="14"/>
        <v>3094</v>
      </c>
    </row>
    <row r="313" spans="1:12" ht="39.75" customHeight="1" x14ac:dyDescent="0.25">
      <c r="A313" s="65"/>
      <c r="B313" s="60" t="s">
        <v>162</v>
      </c>
      <c r="C313" s="35">
        <v>871</v>
      </c>
      <c r="D313" s="36" t="s">
        <v>87</v>
      </c>
      <c r="E313" s="36" t="s">
        <v>18</v>
      </c>
      <c r="F313" s="36" t="s">
        <v>135</v>
      </c>
      <c r="G313" s="25">
        <v>4</v>
      </c>
      <c r="H313" s="24"/>
      <c r="I313" s="36"/>
      <c r="J313" s="25"/>
      <c r="K313" s="55">
        <f>K314+K316+K318</f>
        <v>3094</v>
      </c>
      <c r="L313" s="55">
        <f>L314+L316+L318</f>
        <v>3094</v>
      </c>
    </row>
    <row r="314" spans="1:12" x14ac:dyDescent="0.25">
      <c r="A314" s="65"/>
      <c r="B314" s="47" t="s">
        <v>163</v>
      </c>
      <c r="C314" s="41">
        <v>871</v>
      </c>
      <c r="D314" s="42" t="s">
        <v>87</v>
      </c>
      <c r="E314" s="42" t="s">
        <v>18</v>
      </c>
      <c r="F314" s="42" t="s">
        <v>135</v>
      </c>
      <c r="G314" s="29">
        <v>4</v>
      </c>
      <c r="H314" s="28" t="s">
        <v>201</v>
      </c>
      <c r="I314" s="42" t="s">
        <v>292</v>
      </c>
      <c r="J314" s="29"/>
      <c r="K314" s="31">
        <f>K315</f>
        <v>274</v>
      </c>
      <c r="L314" s="31">
        <f>L315</f>
        <v>274</v>
      </c>
    </row>
    <row r="315" spans="1:12" ht="30" x14ac:dyDescent="0.25">
      <c r="A315" s="65"/>
      <c r="B315" s="47" t="s">
        <v>218</v>
      </c>
      <c r="C315" s="41">
        <v>871</v>
      </c>
      <c r="D315" s="42" t="s">
        <v>87</v>
      </c>
      <c r="E315" s="42" t="s">
        <v>18</v>
      </c>
      <c r="F315" s="42" t="s">
        <v>135</v>
      </c>
      <c r="G315" s="29">
        <v>4</v>
      </c>
      <c r="H315" s="28" t="s">
        <v>201</v>
      </c>
      <c r="I315" s="42" t="s">
        <v>292</v>
      </c>
      <c r="J315" s="29">
        <v>240</v>
      </c>
      <c r="K315" s="31">
        <v>274</v>
      </c>
      <c r="L315" s="31">
        <v>274</v>
      </c>
    </row>
    <row r="316" spans="1:12" x14ac:dyDescent="0.25">
      <c r="A316" s="82"/>
      <c r="B316" s="47" t="s">
        <v>144</v>
      </c>
      <c r="C316" s="41">
        <v>871</v>
      </c>
      <c r="D316" s="42" t="s">
        <v>87</v>
      </c>
      <c r="E316" s="42" t="s">
        <v>18</v>
      </c>
      <c r="F316" s="42" t="s">
        <v>135</v>
      </c>
      <c r="G316" s="29">
        <v>4</v>
      </c>
      <c r="H316" s="28" t="s">
        <v>201</v>
      </c>
      <c r="I316" s="42" t="s">
        <v>277</v>
      </c>
      <c r="J316" s="29"/>
      <c r="K316" s="31">
        <f>K317</f>
        <v>1320</v>
      </c>
      <c r="L316" s="31">
        <f>L317</f>
        <v>1320</v>
      </c>
    </row>
    <row r="317" spans="1:12" ht="30" x14ac:dyDescent="0.25">
      <c r="A317" s="74"/>
      <c r="B317" s="47" t="s">
        <v>218</v>
      </c>
      <c r="C317" s="41">
        <v>871</v>
      </c>
      <c r="D317" s="42" t="s">
        <v>87</v>
      </c>
      <c r="E317" s="42" t="s">
        <v>18</v>
      </c>
      <c r="F317" s="42" t="s">
        <v>135</v>
      </c>
      <c r="G317" s="29">
        <v>4</v>
      </c>
      <c r="H317" s="28" t="s">
        <v>201</v>
      </c>
      <c r="I317" s="42" t="s">
        <v>277</v>
      </c>
      <c r="J317" s="29">
        <v>240</v>
      </c>
      <c r="K317" s="31">
        <v>1320</v>
      </c>
      <c r="L317" s="31">
        <v>1320</v>
      </c>
    </row>
    <row r="318" spans="1:12" x14ac:dyDescent="0.25">
      <c r="A318" s="74"/>
      <c r="B318" s="47" t="s">
        <v>164</v>
      </c>
      <c r="C318" s="41">
        <v>871</v>
      </c>
      <c r="D318" s="42" t="s">
        <v>87</v>
      </c>
      <c r="E318" s="42" t="s">
        <v>18</v>
      </c>
      <c r="F318" s="42" t="s">
        <v>135</v>
      </c>
      <c r="G318" s="29">
        <v>4</v>
      </c>
      <c r="H318" s="28" t="s">
        <v>201</v>
      </c>
      <c r="I318" s="42" t="s">
        <v>293</v>
      </c>
      <c r="J318" s="29"/>
      <c r="K318" s="31">
        <f>K319</f>
        <v>1500</v>
      </c>
      <c r="L318" s="31">
        <f>L319</f>
        <v>1500</v>
      </c>
    </row>
    <row r="319" spans="1:12" ht="30.75" customHeight="1" x14ac:dyDescent="0.25">
      <c r="A319" s="65"/>
      <c r="B319" s="47" t="s">
        <v>218</v>
      </c>
      <c r="C319" s="41">
        <v>871</v>
      </c>
      <c r="D319" s="42" t="s">
        <v>87</v>
      </c>
      <c r="E319" s="42" t="s">
        <v>18</v>
      </c>
      <c r="F319" s="42" t="s">
        <v>135</v>
      </c>
      <c r="G319" s="29">
        <v>4</v>
      </c>
      <c r="H319" s="28" t="s">
        <v>201</v>
      </c>
      <c r="I319" s="42" t="s">
        <v>293</v>
      </c>
      <c r="J319" s="29">
        <v>240</v>
      </c>
      <c r="K319" s="31">
        <v>1500</v>
      </c>
      <c r="L319" s="31">
        <v>1500</v>
      </c>
    </row>
    <row r="320" spans="1:12" ht="30.75" customHeight="1" x14ac:dyDescent="0.25">
      <c r="A320" s="65"/>
      <c r="B320" s="20" t="s">
        <v>369</v>
      </c>
      <c r="C320" s="20">
        <v>871</v>
      </c>
      <c r="D320" s="21" t="s">
        <v>100</v>
      </c>
      <c r="E320" s="21"/>
      <c r="F320" s="21"/>
      <c r="G320" s="20"/>
      <c r="H320" s="21"/>
      <c r="I320" s="21"/>
      <c r="J320" s="20"/>
      <c r="K320" s="33">
        <f t="shared" ref="K320:L324" si="15">K321</f>
        <v>350</v>
      </c>
      <c r="L320" s="33">
        <f t="shared" si="15"/>
        <v>350</v>
      </c>
    </row>
    <row r="321" spans="1:12" ht="18" customHeight="1" x14ac:dyDescent="0.25">
      <c r="A321" s="65"/>
      <c r="B321" s="32" t="s">
        <v>370</v>
      </c>
      <c r="C321" s="20">
        <v>871</v>
      </c>
      <c r="D321" s="21" t="s">
        <v>100</v>
      </c>
      <c r="E321" s="21" t="s">
        <v>15</v>
      </c>
      <c r="F321" s="21"/>
      <c r="G321" s="20"/>
      <c r="H321" s="21"/>
      <c r="I321" s="21"/>
      <c r="J321" s="20"/>
      <c r="K321" s="33">
        <f t="shared" si="15"/>
        <v>350</v>
      </c>
      <c r="L321" s="33">
        <f t="shared" si="15"/>
        <v>350</v>
      </c>
    </row>
    <row r="322" spans="1:12" ht="30.75" customHeight="1" x14ac:dyDescent="0.25">
      <c r="A322" s="65"/>
      <c r="B322" s="47" t="s">
        <v>393</v>
      </c>
      <c r="C322" s="41">
        <v>871</v>
      </c>
      <c r="D322" s="42" t="s">
        <v>100</v>
      </c>
      <c r="E322" s="42" t="s">
        <v>15</v>
      </c>
      <c r="F322" s="42" t="s">
        <v>87</v>
      </c>
      <c r="G322" s="29"/>
      <c r="H322" s="28"/>
      <c r="I322" s="42"/>
      <c r="J322" s="29"/>
      <c r="K322" s="31">
        <f t="shared" si="15"/>
        <v>350</v>
      </c>
      <c r="L322" s="31">
        <f t="shared" si="15"/>
        <v>350</v>
      </c>
    </row>
    <row r="323" spans="1:12" ht="30.75" customHeight="1" x14ac:dyDescent="0.25">
      <c r="A323" s="65"/>
      <c r="B323" s="44" t="s">
        <v>366</v>
      </c>
      <c r="C323" s="29">
        <v>871</v>
      </c>
      <c r="D323" s="28" t="s">
        <v>100</v>
      </c>
      <c r="E323" s="28" t="s">
        <v>15</v>
      </c>
      <c r="F323" s="28" t="s">
        <v>87</v>
      </c>
      <c r="G323" s="28" t="s">
        <v>229</v>
      </c>
      <c r="H323" s="28" t="s">
        <v>13</v>
      </c>
      <c r="I323" s="28"/>
      <c r="J323" s="28"/>
      <c r="K323" s="31">
        <f t="shared" si="15"/>
        <v>350</v>
      </c>
      <c r="L323" s="31">
        <f t="shared" si="15"/>
        <v>350</v>
      </c>
    </row>
    <row r="324" spans="1:12" ht="30.75" customHeight="1" x14ac:dyDescent="0.25">
      <c r="A324" s="65"/>
      <c r="B324" s="44" t="s">
        <v>366</v>
      </c>
      <c r="C324" s="29">
        <v>871</v>
      </c>
      <c r="D324" s="28" t="s">
        <v>100</v>
      </c>
      <c r="E324" s="28" t="s">
        <v>15</v>
      </c>
      <c r="F324" s="28" t="s">
        <v>87</v>
      </c>
      <c r="G324" s="28" t="s">
        <v>229</v>
      </c>
      <c r="H324" s="28" t="s">
        <v>13</v>
      </c>
      <c r="I324" s="28" t="s">
        <v>367</v>
      </c>
      <c r="J324" s="28"/>
      <c r="K324" s="31">
        <f t="shared" si="15"/>
        <v>350</v>
      </c>
      <c r="L324" s="31">
        <f t="shared" si="15"/>
        <v>350</v>
      </c>
    </row>
    <row r="325" spans="1:12" ht="30.75" customHeight="1" x14ac:dyDescent="0.25">
      <c r="A325" s="65"/>
      <c r="B325" s="44" t="s">
        <v>218</v>
      </c>
      <c r="C325" s="29">
        <v>871</v>
      </c>
      <c r="D325" s="28" t="s">
        <v>100</v>
      </c>
      <c r="E325" s="28" t="s">
        <v>15</v>
      </c>
      <c r="F325" s="28" t="s">
        <v>87</v>
      </c>
      <c r="G325" s="28" t="s">
        <v>229</v>
      </c>
      <c r="H325" s="28" t="s">
        <v>13</v>
      </c>
      <c r="I325" s="28" t="s">
        <v>367</v>
      </c>
      <c r="J325" s="28" t="s">
        <v>225</v>
      </c>
      <c r="K325" s="31">
        <v>350</v>
      </c>
      <c r="L325" s="31">
        <v>350</v>
      </c>
    </row>
    <row r="326" spans="1:12" ht="13.5" customHeight="1" x14ac:dyDescent="0.25">
      <c r="A326" s="88" t="s">
        <v>198</v>
      </c>
      <c r="B326" s="59" t="s">
        <v>81</v>
      </c>
      <c r="C326" s="20">
        <v>872</v>
      </c>
      <c r="D326" s="53"/>
      <c r="E326" s="53"/>
      <c r="F326" s="53"/>
      <c r="G326" s="54"/>
      <c r="H326" s="53"/>
      <c r="I326" s="53"/>
      <c r="J326" s="54"/>
      <c r="K326" s="22">
        <f>K327</f>
        <v>2545.9</v>
      </c>
      <c r="L326" s="22">
        <f>L327</f>
        <v>2545.9</v>
      </c>
    </row>
    <row r="327" spans="1:12" x14ac:dyDescent="0.25">
      <c r="A327" s="65"/>
      <c r="B327" s="32" t="s">
        <v>12</v>
      </c>
      <c r="C327" s="21" t="s">
        <v>101</v>
      </c>
      <c r="D327" s="21" t="s">
        <v>13</v>
      </c>
      <c r="E327" s="20" t="s">
        <v>10</v>
      </c>
      <c r="F327" s="21" t="s">
        <v>11</v>
      </c>
      <c r="G327" s="20"/>
      <c r="H327" s="21"/>
      <c r="I327" s="21"/>
      <c r="J327" s="20" t="s">
        <v>9</v>
      </c>
      <c r="K327" s="22">
        <f>K328+K336</f>
        <v>2545.9</v>
      </c>
      <c r="L327" s="22">
        <f>L328+L336</f>
        <v>2545.9</v>
      </c>
    </row>
    <row r="328" spans="1:12" ht="43.5" x14ac:dyDescent="0.25">
      <c r="A328" s="65"/>
      <c r="B328" s="89" t="s">
        <v>71</v>
      </c>
      <c r="C328" s="24" t="s">
        <v>101</v>
      </c>
      <c r="D328" s="24" t="s">
        <v>13</v>
      </c>
      <c r="E328" s="24" t="s">
        <v>14</v>
      </c>
      <c r="F328" s="24" t="s">
        <v>11</v>
      </c>
      <c r="G328" s="25"/>
      <c r="H328" s="24"/>
      <c r="I328" s="24"/>
      <c r="J328" s="25" t="s">
        <v>9</v>
      </c>
      <c r="K328" s="26">
        <f>K329</f>
        <v>1695.9</v>
      </c>
      <c r="L328" s="26">
        <f>L329</f>
        <v>1695.9</v>
      </c>
    </row>
    <row r="329" spans="1:12" x14ac:dyDescent="0.25">
      <c r="A329" s="65"/>
      <c r="B329" s="27" t="s">
        <v>103</v>
      </c>
      <c r="C329" s="28" t="s">
        <v>101</v>
      </c>
      <c r="D329" s="28" t="s">
        <v>13</v>
      </c>
      <c r="E329" s="28" t="s">
        <v>14</v>
      </c>
      <c r="F329" s="28">
        <v>91</v>
      </c>
      <c r="G329" s="29"/>
      <c r="H329" s="28"/>
      <c r="I329" s="28"/>
      <c r="J329" s="29" t="s">
        <v>9</v>
      </c>
      <c r="K329" s="30">
        <f>K330</f>
        <v>1695.9</v>
      </c>
      <c r="L329" s="30">
        <f>L330</f>
        <v>1695.9</v>
      </c>
    </row>
    <row r="330" spans="1:12" ht="30" x14ac:dyDescent="0.25">
      <c r="A330" s="65"/>
      <c r="B330" s="27" t="s">
        <v>104</v>
      </c>
      <c r="C330" s="28" t="s">
        <v>101</v>
      </c>
      <c r="D330" s="28" t="s">
        <v>13</v>
      </c>
      <c r="E330" s="28" t="s">
        <v>14</v>
      </c>
      <c r="F330" s="28">
        <v>91</v>
      </c>
      <c r="G330" s="29">
        <v>1</v>
      </c>
      <c r="H330" s="28"/>
      <c r="I330" s="28"/>
      <c r="J330" s="29"/>
      <c r="K330" s="30">
        <f>K331+K333</f>
        <v>1695.9</v>
      </c>
      <c r="L330" s="30">
        <f>L331+L333</f>
        <v>1695.9</v>
      </c>
    </row>
    <row r="331" spans="1:12" ht="45" x14ac:dyDescent="0.25">
      <c r="A331" s="65"/>
      <c r="B331" s="27" t="s">
        <v>106</v>
      </c>
      <c r="C331" s="28" t="s">
        <v>101</v>
      </c>
      <c r="D331" s="28" t="s">
        <v>13</v>
      </c>
      <c r="E331" s="28" t="s">
        <v>14</v>
      </c>
      <c r="F331" s="28">
        <v>91</v>
      </c>
      <c r="G331" s="29">
        <v>1</v>
      </c>
      <c r="H331" s="28" t="s">
        <v>201</v>
      </c>
      <c r="I331" s="28" t="s">
        <v>217</v>
      </c>
      <c r="J331" s="29"/>
      <c r="K331" s="30">
        <f>K332</f>
        <v>1359.9</v>
      </c>
      <c r="L331" s="30">
        <f>L332</f>
        <v>1359.9</v>
      </c>
    </row>
    <row r="332" spans="1:12" x14ac:dyDescent="0.25">
      <c r="A332" s="65"/>
      <c r="B332" s="27" t="s">
        <v>209</v>
      </c>
      <c r="C332" s="28" t="s">
        <v>101</v>
      </c>
      <c r="D332" s="28" t="s">
        <v>13</v>
      </c>
      <c r="E332" s="28" t="s">
        <v>14</v>
      </c>
      <c r="F332" s="28">
        <v>91</v>
      </c>
      <c r="G332" s="29">
        <v>1</v>
      </c>
      <c r="H332" s="28" t="s">
        <v>201</v>
      </c>
      <c r="I332" s="28" t="s">
        <v>217</v>
      </c>
      <c r="J332" s="29">
        <v>120</v>
      </c>
      <c r="K332" s="31">
        <v>1359.9</v>
      </c>
      <c r="L332" s="31">
        <v>1359.9</v>
      </c>
    </row>
    <row r="333" spans="1:12" ht="45" x14ac:dyDescent="0.25">
      <c r="A333" s="65"/>
      <c r="B333" s="27" t="s">
        <v>107</v>
      </c>
      <c r="C333" s="28" t="s">
        <v>101</v>
      </c>
      <c r="D333" s="28" t="s">
        <v>13</v>
      </c>
      <c r="E333" s="28" t="s">
        <v>14</v>
      </c>
      <c r="F333" s="28">
        <v>91</v>
      </c>
      <c r="G333" s="29">
        <v>1</v>
      </c>
      <c r="H333" s="28" t="s">
        <v>201</v>
      </c>
      <c r="I333" s="28" t="s">
        <v>216</v>
      </c>
      <c r="J333" s="29"/>
      <c r="K333" s="31">
        <f>K334+K335</f>
        <v>336</v>
      </c>
      <c r="L333" s="31">
        <f>L334+L335</f>
        <v>336</v>
      </c>
    </row>
    <row r="334" spans="1:12" ht="30" x14ac:dyDescent="0.25">
      <c r="A334" s="65"/>
      <c r="B334" s="47" t="s">
        <v>218</v>
      </c>
      <c r="C334" s="28" t="s">
        <v>101</v>
      </c>
      <c r="D334" s="28" t="s">
        <v>13</v>
      </c>
      <c r="E334" s="28" t="s">
        <v>14</v>
      </c>
      <c r="F334" s="28">
        <v>91</v>
      </c>
      <c r="G334" s="29">
        <v>1</v>
      </c>
      <c r="H334" s="28" t="s">
        <v>201</v>
      </c>
      <c r="I334" s="28" t="s">
        <v>216</v>
      </c>
      <c r="J334" s="29">
        <v>240</v>
      </c>
      <c r="K334" s="31">
        <v>326</v>
      </c>
      <c r="L334" s="31">
        <v>326</v>
      </c>
    </row>
    <row r="335" spans="1:12" x14ac:dyDescent="0.25">
      <c r="A335" s="65"/>
      <c r="B335" s="47" t="s">
        <v>210</v>
      </c>
      <c r="C335" s="28" t="s">
        <v>101</v>
      </c>
      <c r="D335" s="28" t="s">
        <v>13</v>
      </c>
      <c r="E335" s="28" t="s">
        <v>14</v>
      </c>
      <c r="F335" s="28">
        <v>91</v>
      </c>
      <c r="G335" s="29">
        <v>1</v>
      </c>
      <c r="H335" s="28" t="s">
        <v>201</v>
      </c>
      <c r="I335" s="28" t="s">
        <v>216</v>
      </c>
      <c r="J335" s="29">
        <v>850</v>
      </c>
      <c r="K335" s="31">
        <v>10</v>
      </c>
      <c r="L335" s="31">
        <v>10</v>
      </c>
    </row>
    <row r="336" spans="1:12" x14ac:dyDescent="0.25">
      <c r="A336" s="65"/>
      <c r="B336" s="32" t="s">
        <v>25</v>
      </c>
      <c r="C336" s="20">
        <v>872</v>
      </c>
      <c r="D336" s="21" t="s">
        <v>13</v>
      </c>
      <c r="E336" s="20">
        <v>13</v>
      </c>
      <c r="F336" s="53"/>
      <c r="G336" s="54"/>
      <c r="H336" s="53"/>
      <c r="I336" s="53"/>
      <c r="J336" s="54"/>
      <c r="K336" s="33">
        <f>K337</f>
        <v>850</v>
      </c>
      <c r="L336" s="33">
        <f>L337</f>
        <v>850</v>
      </c>
    </row>
    <row r="337" spans="1:12" x14ac:dyDescent="0.25">
      <c r="A337" s="90"/>
      <c r="B337" s="131" t="s">
        <v>103</v>
      </c>
      <c r="C337" s="54">
        <v>872</v>
      </c>
      <c r="D337" s="53" t="s">
        <v>13</v>
      </c>
      <c r="E337" s="54">
        <v>13</v>
      </c>
      <c r="F337" s="53" t="s">
        <v>183</v>
      </c>
      <c r="G337" s="91"/>
      <c r="H337" s="92"/>
      <c r="I337" s="92"/>
      <c r="J337" s="54"/>
      <c r="K337" s="86">
        <f>K338</f>
        <v>850</v>
      </c>
      <c r="L337" s="86">
        <f>L338</f>
        <v>850</v>
      </c>
    </row>
    <row r="338" spans="1:12" ht="30" x14ac:dyDescent="0.25">
      <c r="A338" s="90"/>
      <c r="B338" s="27" t="s">
        <v>104</v>
      </c>
      <c r="C338" s="41">
        <v>872</v>
      </c>
      <c r="D338" s="42" t="s">
        <v>13</v>
      </c>
      <c r="E338" s="41">
        <v>13</v>
      </c>
      <c r="F338" s="41">
        <v>91</v>
      </c>
      <c r="G338" s="41">
        <v>1</v>
      </c>
      <c r="H338" s="42"/>
      <c r="I338" s="42"/>
      <c r="J338" s="41"/>
      <c r="K338" s="43">
        <f>K339+K341</f>
        <v>850</v>
      </c>
      <c r="L338" s="43">
        <f>L339+L341</f>
        <v>850</v>
      </c>
    </row>
    <row r="339" spans="1:12" ht="30" x14ac:dyDescent="0.25">
      <c r="A339" s="90"/>
      <c r="B339" s="27" t="s">
        <v>242</v>
      </c>
      <c r="C339" s="41">
        <v>872</v>
      </c>
      <c r="D339" s="42" t="s">
        <v>13</v>
      </c>
      <c r="E339" s="41">
        <v>13</v>
      </c>
      <c r="F339" s="41">
        <v>91</v>
      </c>
      <c r="G339" s="41">
        <v>1</v>
      </c>
      <c r="H339" s="42" t="s">
        <v>201</v>
      </c>
      <c r="I339" s="42" t="s">
        <v>294</v>
      </c>
      <c r="J339" s="41"/>
      <c r="K339" s="43">
        <f>K340</f>
        <v>500</v>
      </c>
      <c r="L339" s="43">
        <f>L340</f>
        <v>500</v>
      </c>
    </row>
    <row r="340" spans="1:12" ht="30" x14ac:dyDescent="0.25">
      <c r="A340" s="90"/>
      <c r="B340" s="27" t="s">
        <v>218</v>
      </c>
      <c r="C340" s="41">
        <v>872</v>
      </c>
      <c r="D340" s="42" t="s">
        <v>13</v>
      </c>
      <c r="E340" s="41">
        <v>13</v>
      </c>
      <c r="F340" s="41">
        <v>91</v>
      </c>
      <c r="G340" s="41">
        <v>1</v>
      </c>
      <c r="H340" s="42" t="s">
        <v>201</v>
      </c>
      <c r="I340" s="42" t="s">
        <v>294</v>
      </c>
      <c r="J340" s="41">
        <v>240</v>
      </c>
      <c r="K340" s="43">
        <v>500</v>
      </c>
      <c r="L340" s="43">
        <v>500</v>
      </c>
    </row>
    <row r="341" spans="1:12" x14ac:dyDescent="0.25">
      <c r="A341" s="90"/>
      <c r="B341" s="47" t="s">
        <v>184</v>
      </c>
      <c r="C341" s="29">
        <v>872</v>
      </c>
      <c r="D341" s="28" t="s">
        <v>13</v>
      </c>
      <c r="E341" s="29">
        <v>13</v>
      </c>
      <c r="F341" s="28" t="s">
        <v>183</v>
      </c>
      <c r="G341" s="29">
        <v>1</v>
      </c>
      <c r="H341" s="28" t="s">
        <v>201</v>
      </c>
      <c r="I341" s="28" t="s">
        <v>295</v>
      </c>
      <c r="J341" s="29"/>
      <c r="K341" s="31">
        <f>K342</f>
        <v>350</v>
      </c>
      <c r="L341" s="31">
        <f>L342</f>
        <v>350</v>
      </c>
    </row>
    <row r="342" spans="1:12" ht="30.75" thickBot="1" x14ac:dyDescent="0.3">
      <c r="A342" s="90"/>
      <c r="B342" s="44" t="s">
        <v>218</v>
      </c>
      <c r="C342" s="29">
        <v>872</v>
      </c>
      <c r="D342" s="28" t="s">
        <v>13</v>
      </c>
      <c r="E342" s="29">
        <v>13</v>
      </c>
      <c r="F342" s="28" t="s">
        <v>183</v>
      </c>
      <c r="G342" s="29">
        <v>1</v>
      </c>
      <c r="H342" s="28" t="s">
        <v>201</v>
      </c>
      <c r="I342" s="28" t="s">
        <v>295</v>
      </c>
      <c r="J342" s="29">
        <v>240</v>
      </c>
      <c r="K342" s="31">
        <f>600-250</f>
        <v>350</v>
      </c>
      <c r="L342" s="31">
        <f>600-250</f>
        <v>350</v>
      </c>
    </row>
    <row r="343" spans="1:12" ht="15.75" thickBot="1" x14ac:dyDescent="0.3">
      <c r="A343" s="66"/>
      <c r="B343" s="67"/>
      <c r="C343" s="68"/>
      <c r="D343" s="69"/>
      <c r="E343" s="68"/>
      <c r="F343" s="69"/>
      <c r="G343" s="68"/>
      <c r="H343" s="68"/>
      <c r="I343" s="69"/>
      <c r="J343" s="210" t="s">
        <v>30</v>
      </c>
      <c r="K343" s="70">
        <f>K18+K326</f>
        <v>88698.8</v>
      </c>
      <c r="L343" s="70">
        <f>L18+L326</f>
        <v>89123.499999999985</v>
      </c>
    </row>
    <row r="344" spans="1:12" x14ac:dyDescent="0.25">
      <c r="B344" s="93"/>
      <c r="J344" s="94" t="s">
        <v>63</v>
      </c>
      <c r="K344" s="95">
        <f>K19+K327</f>
        <v>15667.300000000001</v>
      </c>
      <c r="L344" s="95">
        <f>L19+L327</f>
        <v>15913.300000000001</v>
      </c>
    </row>
    <row r="345" spans="1:12" x14ac:dyDescent="0.25">
      <c r="B345" s="93"/>
      <c r="J345" s="96" t="s">
        <v>64</v>
      </c>
      <c r="K345" s="97">
        <f>K114</f>
        <v>0</v>
      </c>
      <c r="L345" s="97">
        <f>L114</f>
        <v>0</v>
      </c>
    </row>
    <row r="346" spans="1:12" x14ac:dyDescent="0.25">
      <c r="B346" s="93"/>
      <c r="J346" s="96" t="s">
        <v>75</v>
      </c>
      <c r="K346" s="97">
        <f>K123</f>
        <v>1070.5</v>
      </c>
      <c r="L346" s="97">
        <f>L123</f>
        <v>1070.5</v>
      </c>
    </row>
    <row r="347" spans="1:12" x14ac:dyDescent="0.25">
      <c r="B347" s="93"/>
      <c r="J347" s="96" t="s">
        <v>80</v>
      </c>
      <c r="K347" s="97">
        <f>K145</f>
        <v>17075</v>
      </c>
      <c r="L347" s="97">
        <f>L145</f>
        <v>17075</v>
      </c>
    </row>
    <row r="348" spans="1:12" x14ac:dyDescent="0.25">
      <c r="B348" s="93"/>
      <c r="J348" s="96" t="s">
        <v>65</v>
      </c>
      <c r="K348" s="97">
        <f>K165</f>
        <v>44318.8</v>
      </c>
      <c r="L348" s="97">
        <f>L165</f>
        <v>44747.5</v>
      </c>
    </row>
    <row r="349" spans="1:12" x14ac:dyDescent="0.25">
      <c r="B349" s="93"/>
      <c r="J349" s="96" t="s">
        <v>67</v>
      </c>
      <c r="K349" s="97">
        <f>K248</f>
        <v>323</v>
      </c>
      <c r="L349" s="97">
        <f>L248</f>
        <v>323</v>
      </c>
    </row>
    <row r="350" spans="1:12" x14ac:dyDescent="0.25">
      <c r="B350" s="93"/>
      <c r="J350" s="96" t="s">
        <v>66</v>
      </c>
      <c r="K350" s="132">
        <f>K263</f>
        <v>6255.7</v>
      </c>
      <c r="L350" s="132">
        <f>L263</f>
        <v>6005.7</v>
      </c>
    </row>
    <row r="351" spans="1:12" x14ac:dyDescent="0.25">
      <c r="B351" s="93"/>
      <c r="J351" s="96">
        <v>10</v>
      </c>
      <c r="K351" s="132">
        <f>K300</f>
        <v>544.5</v>
      </c>
      <c r="L351" s="132">
        <f>L300</f>
        <v>544.5</v>
      </c>
    </row>
    <row r="352" spans="1:12" ht="15.75" thickBot="1" x14ac:dyDescent="0.3">
      <c r="B352" s="93"/>
      <c r="J352" s="98">
        <v>11</v>
      </c>
      <c r="K352" s="133">
        <f>K310</f>
        <v>3094</v>
      </c>
      <c r="L352" s="133">
        <f>L310</f>
        <v>3094</v>
      </c>
    </row>
    <row r="353" spans="2:12" ht="15.75" thickBot="1" x14ac:dyDescent="0.3">
      <c r="B353" s="93"/>
      <c r="J353" s="98">
        <v>12</v>
      </c>
      <c r="K353" s="133">
        <f>K320</f>
        <v>350</v>
      </c>
      <c r="L353" s="133">
        <f>L320</f>
        <v>350</v>
      </c>
    </row>
    <row r="354" spans="2:12" ht="15.75" thickBot="1" x14ac:dyDescent="0.3">
      <c r="B354" s="93"/>
      <c r="J354" s="98">
        <v>99</v>
      </c>
      <c r="K354" s="133">
        <v>6785.3</v>
      </c>
      <c r="L354" s="133">
        <v>6575.8</v>
      </c>
    </row>
    <row r="355" spans="2:12" ht="15.75" thickBot="1" x14ac:dyDescent="0.3">
      <c r="B355" s="93"/>
      <c r="J355" s="99"/>
      <c r="K355" s="134">
        <f>SUM(K344:K354)</f>
        <v>95484.1</v>
      </c>
      <c r="L355" s="134">
        <f>SUM(L344:L354)</f>
        <v>95699.3</v>
      </c>
    </row>
    <row r="356" spans="2:12" x14ac:dyDescent="0.25">
      <c r="B356" s="93"/>
      <c r="J356" s="77" t="s">
        <v>199</v>
      </c>
      <c r="K356" s="135">
        <v>95551</v>
      </c>
      <c r="L356" s="135">
        <v>95766</v>
      </c>
    </row>
    <row r="357" spans="2:12" x14ac:dyDescent="0.25">
      <c r="B357" s="93"/>
      <c r="J357" s="77" t="s">
        <v>202</v>
      </c>
      <c r="K357" s="135">
        <f>K21+K64+K75+K92+K99+K125+K147+K161+K167+K189+K197+K235++K240+K254+K265+K271+K276+K290+K312+K322</f>
        <v>74324.2</v>
      </c>
      <c r="L357" s="135">
        <f>L21+L64+L75+L92+L99+L125+L147+L161+L167+L189+L197+L235++L240+L254+L265+L271+L276+L290+L312+L322</f>
        <v>74497.899999999994</v>
      </c>
    </row>
    <row r="358" spans="2:12" x14ac:dyDescent="0.25">
      <c r="B358" s="93"/>
      <c r="K358" s="135">
        <f>K356-K355</f>
        <v>66.899999999994179</v>
      </c>
      <c r="L358" s="135">
        <f>L356-L355</f>
        <v>66.69999999999709</v>
      </c>
    </row>
    <row r="359" spans="2:12" x14ac:dyDescent="0.25">
      <c r="B359" s="93"/>
    </row>
    <row r="360" spans="2:12" x14ac:dyDescent="0.25">
      <c r="B360" s="93"/>
    </row>
    <row r="361" spans="2:12" x14ac:dyDescent="0.25">
      <c r="B361" s="93"/>
    </row>
    <row r="362" spans="2:12" x14ac:dyDescent="0.25">
      <c r="B362" s="93"/>
    </row>
    <row r="363" spans="2:12" x14ac:dyDescent="0.25">
      <c r="B363" s="93"/>
    </row>
    <row r="364" spans="2:12" x14ac:dyDescent="0.25">
      <c r="B364" s="93"/>
    </row>
    <row r="365" spans="2:12" x14ac:dyDescent="0.25">
      <c r="B365" s="93"/>
    </row>
    <row r="366" spans="2:12" x14ac:dyDescent="0.25">
      <c r="B366" s="93"/>
    </row>
    <row r="367" spans="2:12" x14ac:dyDescent="0.25">
      <c r="B367" s="93"/>
    </row>
    <row r="368" spans="2:12" x14ac:dyDescent="0.25">
      <c r="B368" s="93"/>
    </row>
    <row r="369" spans="2:2" x14ac:dyDescent="0.25">
      <c r="B369" s="93"/>
    </row>
    <row r="370" spans="2:2" x14ac:dyDescent="0.25">
      <c r="B370" s="93"/>
    </row>
    <row r="371" spans="2:2" x14ac:dyDescent="0.25">
      <c r="B371" s="93"/>
    </row>
    <row r="372" spans="2:2" x14ac:dyDescent="0.25">
      <c r="B372" s="93"/>
    </row>
    <row r="373" spans="2:2" x14ac:dyDescent="0.25">
      <c r="B373" s="93"/>
    </row>
    <row r="374" spans="2:2" x14ac:dyDescent="0.25">
      <c r="B374" s="93"/>
    </row>
    <row r="375" spans="2:2" x14ac:dyDescent="0.25">
      <c r="B375" s="93"/>
    </row>
    <row r="376" spans="2:2" x14ac:dyDescent="0.25">
      <c r="B376" s="93"/>
    </row>
    <row r="377" spans="2:2" x14ac:dyDescent="0.25">
      <c r="B377" s="93"/>
    </row>
    <row r="378" spans="2:2" x14ac:dyDescent="0.25">
      <c r="B378" s="93"/>
    </row>
    <row r="379" spans="2:2" x14ac:dyDescent="0.25">
      <c r="B379" s="93"/>
    </row>
    <row r="380" spans="2:2" x14ac:dyDescent="0.25">
      <c r="B380" s="93"/>
    </row>
    <row r="381" spans="2:2" x14ac:dyDescent="0.25">
      <c r="B381" s="93"/>
    </row>
    <row r="382" spans="2:2" x14ac:dyDescent="0.25">
      <c r="B382" s="93"/>
    </row>
    <row r="383" spans="2:2" x14ac:dyDescent="0.25">
      <c r="B383" s="93"/>
    </row>
    <row r="384" spans="2:2" x14ac:dyDescent="0.25">
      <c r="B384" s="93"/>
    </row>
    <row r="385" spans="2:2" x14ac:dyDescent="0.25">
      <c r="B385" s="93"/>
    </row>
    <row r="386" spans="2:2" x14ac:dyDescent="0.25">
      <c r="B386" s="93"/>
    </row>
    <row r="387" spans="2:2" x14ac:dyDescent="0.25">
      <c r="B387" s="93"/>
    </row>
    <row r="388" spans="2:2" x14ac:dyDescent="0.25">
      <c r="B388" s="93"/>
    </row>
    <row r="389" spans="2:2" x14ac:dyDescent="0.25">
      <c r="B389" s="93"/>
    </row>
    <row r="390" spans="2:2" x14ac:dyDescent="0.25">
      <c r="B390" s="93"/>
    </row>
    <row r="391" spans="2:2" x14ac:dyDescent="0.25">
      <c r="B391" s="93"/>
    </row>
    <row r="392" spans="2:2" x14ac:dyDescent="0.25">
      <c r="B392" s="93"/>
    </row>
    <row r="393" spans="2:2" x14ac:dyDescent="0.25">
      <c r="B393" s="93"/>
    </row>
    <row r="394" spans="2:2" x14ac:dyDescent="0.25">
      <c r="B394" s="93"/>
    </row>
    <row r="395" spans="2:2" x14ac:dyDescent="0.25">
      <c r="B395" s="93"/>
    </row>
    <row r="396" spans="2:2" x14ac:dyDescent="0.25">
      <c r="B396" s="93"/>
    </row>
    <row r="397" spans="2:2" x14ac:dyDescent="0.25">
      <c r="B397" s="93"/>
    </row>
    <row r="398" spans="2:2" x14ac:dyDescent="0.25">
      <c r="B398" s="93"/>
    </row>
    <row r="399" spans="2:2" x14ac:dyDescent="0.25">
      <c r="B399" s="93"/>
    </row>
    <row r="400" spans="2:2" x14ac:dyDescent="0.25">
      <c r="B400" s="93"/>
    </row>
  </sheetData>
  <mergeCells count="3">
    <mergeCell ref="A15:L15"/>
    <mergeCell ref="F17:I17"/>
    <mergeCell ref="M167:AG167"/>
  </mergeCells>
  <pageMargins left="0.55118110236220474" right="0.27559055118110237" top="0.6692913385826772" bottom="0.31496062992125984" header="0.27559055118110237" footer="0.15748031496062992"/>
  <pageSetup paperSize="9" scale="72" fitToHeight="9" orientation="portrait" verticalDpi="300" r:id="rId1"/>
  <headerFooter alignWithMargins="0"/>
  <rowBreaks count="6" manualBreakCount="6">
    <brk id="42" max="11" man="1"/>
    <brk id="81" max="11" man="1"/>
    <brk id="134" max="11" man="1"/>
    <brk id="192" max="11" man="1"/>
    <brk id="258" max="11" man="1"/>
    <brk id="309" max="1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288"/>
  <sheetViews>
    <sheetView view="pageBreakPreview" zoomScaleNormal="100" zoomScaleSheetLayoutView="100" workbookViewId="0">
      <selection activeCell="K6" sqref="K6"/>
    </sheetView>
  </sheetViews>
  <sheetFormatPr defaultRowHeight="12.75" x14ac:dyDescent="0.2"/>
  <cols>
    <col min="1" max="1" width="4" style="2" customWidth="1"/>
    <col min="2" max="2" width="61.28515625" style="3" customWidth="1"/>
    <col min="3" max="3" width="4.7109375" style="3" customWidth="1"/>
    <col min="4" max="4" width="4.28515625" style="101" customWidth="1"/>
    <col min="5" max="5" width="3.5703125" style="3" customWidth="1"/>
    <col min="6" max="7" width="3.85546875" style="3" customWidth="1"/>
    <col min="8" max="8" width="4.28515625" style="3" customWidth="1"/>
    <col min="9" max="9" width="5.85546875" style="1" customWidth="1"/>
    <col min="10" max="10" width="5.140625" style="1" customWidth="1"/>
    <col min="11" max="11" width="10.140625" style="1" customWidth="1"/>
    <col min="12" max="16384" width="9.140625" style="1"/>
  </cols>
  <sheetData>
    <row r="1" spans="1:11" x14ac:dyDescent="0.2">
      <c r="K1" s="9" t="s">
        <v>317</v>
      </c>
    </row>
    <row r="2" spans="1:11" x14ac:dyDescent="0.2">
      <c r="K2" s="9" t="s">
        <v>77</v>
      </c>
    </row>
    <row r="3" spans="1:11" x14ac:dyDescent="0.2">
      <c r="K3" s="9" t="s">
        <v>392</v>
      </c>
    </row>
    <row r="4" spans="1:11" x14ac:dyDescent="0.2">
      <c r="K4" s="9" t="s">
        <v>382</v>
      </c>
    </row>
    <row r="5" spans="1:11" x14ac:dyDescent="0.2">
      <c r="K5" s="9" t="s">
        <v>383</v>
      </c>
    </row>
    <row r="6" spans="1:11" x14ac:dyDescent="0.2">
      <c r="K6" s="9" t="str">
        <f>'Прил 5 '!L6</f>
        <v xml:space="preserve"> от "__" сентября 2016 года № ________</v>
      </c>
    </row>
    <row r="8" spans="1:11" ht="12.75" customHeight="1" x14ac:dyDescent="0.2">
      <c r="K8" s="9" t="s">
        <v>205</v>
      </c>
    </row>
    <row r="9" spans="1:11" ht="12.75" customHeight="1" x14ac:dyDescent="0.2">
      <c r="K9" s="9" t="s">
        <v>77</v>
      </c>
    </row>
    <row r="10" spans="1:11" ht="12.75" customHeight="1" x14ac:dyDescent="0.2">
      <c r="K10" s="9" t="s">
        <v>85</v>
      </c>
    </row>
    <row r="11" spans="1:11" ht="12.75" customHeight="1" x14ac:dyDescent="0.2">
      <c r="K11" s="9" t="s">
        <v>215</v>
      </c>
    </row>
    <row r="12" spans="1:11" ht="12.75" customHeight="1" x14ac:dyDescent="0.2">
      <c r="K12" s="9" t="s">
        <v>421</v>
      </c>
    </row>
    <row r="13" spans="1:11" ht="14.25" customHeight="1" x14ac:dyDescent="0.2">
      <c r="K13" s="5"/>
    </row>
    <row r="14" spans="1:11" ht="66.75" customHeight="1" x14ac:dyDescent="0.2">
      <c r="A14" s="226" t="s">
        <v>318</v>
      </c>
      <c r="B14" s="226"/>
      <c r="C14" s="226"/>
      <c r="D14" s="226"/>
      <c r="E14" s="226"/>
      <c r="F14" s="226"/>
      <c r="G14" s="226"/>
      <c r="H14" s="226"/>
      <c r="I14" s="226"/>
      <c r="J14" s="226"/>
      <c r="K14" s="226"/>
    </row>
    <row r="15" spans="1:11" ht="15" x14ac:dyDescent="0.25">
      <c r="A15" s="107"/>
      <c r="B15" s="103"/>
      <c r="C15" s="103"/>
      <c r="D15" s="104"/>
      <c r="E15" s="103"/>
      <c r="F15" s="103"/>
      <c r="G15" s="103"/>
      <c r="H15" s="103"/>
      <c r="I15" s="76"/>
      <c r="J15" s="227" t="s">
        <v>89</v>
      </c>
      <c r="K15" s="227"/>
    </row>
    <row r="16" spans="1:11" ht="69.75" customHeight="1" x14ac:dyDescent="0.25">
      <c r="A16" s="71" t="s">
        <v>4</v>
      </c>
      <c r="B16" s="81" t="s">
        <v>5</v>
      </c>
      <c r="C16" s="16" t="s">
        <v>26</v>
      </c>
      <c r="D16" s="17" t="s">
        <v>6</v>
      </c>
      <c r="E16" s="16" t="s">
        <v>27</v>
      </c>
      <c r="F16" s="223" t="s">
        <v>7</v>
      </c>
      <c r="G16" s="223"/>
      <c r="H16" s="223"/>
      <c r="I16" s="223"/>
      <c r="J16" s="16" t="s">
        <v>8</v>
      </c>
      <c r="K16" s="18" t="s">
        <v>110</v>
      </c>
    </row>
    <row r="17" spans="1:11" ht="48" customHeight="1" x14ac:dyDescent="0.25">
      <c r="A17" s="144">
        <v>1</v>
      </c>
      <c r="B17" s="83" t="s">
        <v>116</v>
      </c>
      <c r="C17" s="20">
        <v>871</v>
      </c>
      <c r="D17" s="21"/>
      <c r="E17" s="20"/>
      <c r="F17" s="21"/>
      <c r="G17" s="105"/>
      <c r="H17" s="105"/>
      <c r="I17" s="105"/>
      <c r="J17" s="61"/>
      <c r="K17" s="110">
        <f>K18+K25</f>
        <v>2120.8000000000002</v>
      </c>
    </row>
    <row r="18" spans="1:11" ht="14.25" x14ac:dyDescent="0.2">
      <c r="A18" s="145" t="s">
        <v>178</v>
      </c>
      <c r="B18" s="34" t="s">
        <v>174</v>
      </c>
      <c r="C18" s="35">
        <v>871</v>
      </c>
      <c r="D18" s="24" t="s">
        <v>13</v>
      </c>
      <c r="E18" s="35">
        <v>13</v>
      </c>
      <c r="F18" s="36" t="s">
        <v>13</v>
      </c>
      <c r="G18" s="35">
        <v>1</v>
      </c>
      <c r="H18" s="35"/>
      <c r="I18" s="36"/>
      <c r="J18" s="35"/>
      <c r="K18" s="37">
        <f>K19+K21+K23</f>
        <v>1742.8000000000002</v>
      </c>
    </row>
    <row r="19" spans="1:11" ht="15" customHeight="1" x14ac:dyDescent="0.25">
      <c r="A19" s="145"/>
      <c r="B19" s="47" t="s">
        <v>115</v>
      </c>
      <c r="C19" s="29">
        <v>871</v>
      </c>
      <c r="D19" s="28" t="s">
        <v>13</v>
      </c>
      <c r="E19" s="29">
        <v>13</v>
      </c>
      <c r="F19" s="28" t="s">
        <v>13</v>
      </c>
      <c r="G19" s="29">
        <v>1</v>
      </c>
      <c r="H19" s="28" t="s">
        <v>201</v>
      </c>
      <c r="I19" s="28" t="s">
        <v>251</v>
      </c>
      <c r="J19" s="29"/>
      <c r="K19" s="31">
        <f>K20</f>
        <v>1267.4000000000001</v>
      </c>
    </row>
    <row r="20" spans="1:11" ht="33" customHeight="1" x14ac:dyDescent="0.25">
      <c r="A20" s="145"/>
      <c r="B20" s="44" t="s">
        <v>218</v>
      </c>
      <c r="C20" s="29">
        <v>871</v>
      </c>
      <c r="D20" s="28" t="s">
        <v>13</v>
      </c>
      <c r="E20" s="29">
        <v>13</v>
      </c>
      <c r="F20" s="28" t="s">
        <v>13</v>
      </c>
      <c r="G20" s="29">
        <v>1</v>
      </c>
      <c r="H20" s="28" t="s">
        <v>201</v>
      </c>
      <c r="I20" s="28" t="s">
        <v>251</v>
      </c>
      <c r="J20" s="29">
        <v>240</v>
      </c>
      <c r="K20" s="31">
        <f>'Прил 4'!K65</f>
        <v>1267.4000000000001</v>
      </c>
    </row>
    <row r="21" spans="1:11" ht="15" customHeight="1" x14ac:dyDescent="0.25">
      <c r="A21" s="145"/>
      <c r="B21" s="47" t="s">
        <v>403</v>
      </c>
      <c r="C21" s="29">
        <v>871</v>
      </c>
      <c r="D21" s="28" t="s">
        <v>13</v>
      </c>
      <c r="E21" s="29">
        <v>13</v>
      </c>
      <c r="F21" s="28" t="s">
        <v>13</v>
      </c>
      <c r="G21" s="29">
        <v>1</v>
      </c>
      <c r="H21" s="28" t="s">
        <v>201</v>
      </c>
      <c r="I21" s="28" t="s">
        <v>252</v>
      </c>
      <c r="J21" s="29"/>
      <c r="K21" s="31">
        <f>K22</f>
        <v>235.39999999999998</v>
      </c>
    </row>
    <row r="22" spans="1:11" ht="30" customHeight="1" x14ac:dyDescent="0.25">
      <c r="A22" s="145"/>
      <c r="B22" s="44" t="s">
        <v>218</v>
      </c>
      <c r="C22" s="29">
        <v>871</v>
      </c>
      <c r="D22" s="28" t="s">
        <v>13</v>
      </c>
      <c r="E22" s="29">
        <v>13</v>
      </c>
      <c r="F22" s="28" t="s">
        <v>13</v>
      </c>
      <c r="G22" s="29">
        <v>1</v>
      </c>
      <c r="H22" s="28" t="s">
        <v>201</v>
      </c>
      <c r="I22" s="28" t="s">
        <v>252</v>
      </c>
      <c r="J22" s="29">
        <v>240</v>
      </c>
      <c r="K22" s="31">
        <f>'Прил 4'!K67</f>
        <v>235.39999999999998</v>
      </c>
    </row>
    <row r="23" spans="1:11" ht="15" customHeight="1" x14ac:dyDescent="0.25">
      <c r="A23" s="145"/>
      <c r="B23" s="47" t="s">
        <v>117</v>
      </c>
      <c r="C23" s="29">
        <v>871</v>
      </c>
      <c r="D23" s="28" t="s">
        <v>13</v>
      </c>
      <c r="E23" s="29">
        <v>13</v>
      </c>
      <c r="F23" s="28" t="s">
        <v>13</v>
      </c>
      <c r="G23" s="29">
        <v>1</v>
      </c>
      <c r="H23" s="28" t="s">
        <v>201</v>
      </c>
      <c r="I23" s="28" t="s">
        <v>253</v>
      </c>
      <c r="J23" s="29"/>
      <c r="K23" s="31">
        <f>K24</f>
        <v>240</v>
      </c>
    </row>
    <row r="24" spans="1:11" ht="30.75" customHeight="1" x14ac:dyDescent="0.25">
      <c r="A24" s="145"/>
      <c r="B24" s="44" t="s">
        <v>218</v>
      </c>
      <c r="C24" s="29">
        <v>871</v>
      </c>
      <c r="D24" s="28" t="s">
        <v>13</v>
      </c>
      <c r="E24" s="29">
        <v>13</v>
      </c>
      <c r="F24" s="28" t="s">
        <v>13</v>
      </c>
      <c r="G24" s="29">
        <v>1</v>
      </c>
      <c r="H24" s="28" t="s">
        <v>201</v>
      </c>
      <c r="I24" s="28" t="s">
        <v>253</v>
      </c>
      <c r="J24" s="29">
        <v>240</v>
      </c>
      <c r="K24" s="31">
        <f>'Прил 4'!K69</f>
        <v>240</v>
      </c>
    </row>
    <row r="25" spans="1:11" ht="42" customHeight="1" x14ac:dyDescent="0.2">
      <c r="A25" s="145" t="s">
        <v>319</v>
      </c>
      <c r="B25" s="45" t="s">
        <v>203</v>
      </c>
      <c r="C25" s="35">
        <v>871</v>
      </c>
      <c r="D25" s="36" t="s">
        <v>13</v>
      </c>
      <c r="E25" s="35">
        <v>13</v>
      </c>
      <c r="F25" s="36" t="s">
        <v>13</v>
      </c>
      <c r="G25" s="35">
        <v>2</v>
      </c>
      <c r="H25" s="36"/>
      <c r="I25" s="24"/>
      <c r="J25" s="25"/>
      <c r="K25" s="55">
        <f>K26</f>
        <v>378</v>
      </c>
    </row>
    <row r="26" spans="1:11" ht="30" customHeight="1" x14ac:dyDescent="0.25">
      <c r="A26" s="145"/>
      <c r="B26" s="47" t="s">
        <v>193</v>
      </c>
      <c r="C26" s="29">
        <v>871</v>
      </c>
      <c r="D26" s="28" t="s">
        <v>13</v>
      </c>
      <c r="E26" s="29">
        <v>13</v>
      </c>
      <c r="F26" s="28" t="s">
        <v>13</v>
      </c>
      <c r="G26" s="29">
        <v>2</v>
      </c>
      <c r="H26" s="28" t="s">
        <v>201</v>
      </c>
      <c r="I26" s="28" t="s">
        <v>254</v>
      </c>
      <c r="J26" s="29"/>
      <c r="K26" s="31">
        <f>K27</f>
        <v>378</v>
      </c>
    </row>
    <row r="27" spans="1:11" ht="27.75" customHeight="1" x14ac:dyDescent="0.25">
      <c r="A27" s="145"/>
      <c r="B27" s="44" t="s">
        <v>218</v>
      </c>
      <c r="C27" s="29">
        <v>871</v>
      </c>
      <c r="D27" s="28" t="s">
        <v>13</v>
      </c>
      <c r="E27" s="29">
        <v>13</v>
      </c>
      <c r="F27" s="28" t="s">
        <v>13</v>
      </c>
      <c r="G27" s="29">
        <v>2</v>
      </c>
      <c r="H27" s="28" t="s">
        <v>201</v>
      </c>
      <c r="I27" s="28" t="s">
        <v>254</v>
      </c>
      <c r="J27" s="29">
        <v>240</v>
      </c>
      <c r="K27" s="31">
        <f>'Прил 4'!K72</f>
        <v>378</v>
      </c>
    </row>
    <row r="28" spans="1:11" ht="78" customHeight="1" x14ac:dyDescent="0.25">
      <c r="A28" s="144" t="s">
        <v>198</v>
      </c>
      <c r="B28" s="32" t="s">
        <v>194</v>
      </c>
      <c r="C28" s="20">
        <v>871</v>
      </c>
      <c r="D28" s="21"/>
      <c r="E28" s="21"/>
      <c r="F28" s="21"/>
      <c r="G28" s="20"/>
      <c r="H28" s="21"/>
      <c r="I28" s="53"/>
      <c r="J28" s="20"/>
      <c r="K28" s="33">
        <f>K29+K38+K41</f>
        <v>935</v>
      </c>
    </row>
    <row r="29" spans="1:11" ht="31.5" customHeight="1" x14ac:dyDescent="0.25">
      <c r="A29" s="145" t="s">
        <v>321</v>
      </c>
      <c r="B29" s="60" t="s">
        <v>320</v>
      </c>
      <c r="C29" s="25">
        <v>871</v>
      </c>
      <c r="D29" s="36" t="s">
        <v>14</v>
      </c>
      <c r="E29" s="36" t="s">
        <v>68</v>
      </c>
      <c r="F29" s="24" t="s">
        <v>15</v>
      </c>
      <c r="G29" s="25">
        <v>1</v>
      </c>
      <c r="H29" s="24"/>
      <c r="I29" s="28"/>
      <c r="J29" s="25"/>
      <c r="K29" s="55">
        <f>K30+K32+K34+K36</f>
        <v>600</v>
      </c>
    </row>
    <row r="30" spans="1:11" ht="33" customHeight="1" x14ac:dyDescent="0.25">
      <c r="A30" s="145"/>
      <c r="B30" s="47" t="s">
        <v>122</v>
      </c>
      <c r="C30" s="29">
        <v>871</v>
      </c>
      <c r="D30" s="42" t="s">
        <v>14</v>
      </c>
      <c r="E30" s="42" t="s">
        <v>68</v>
      </c>
      <c r="F30" s="28" t="s">
        <v>15</v>
      </c>
      <c r="G30" s="29">
        <v>1</v>
      </c>
      <c r="H30" s="28" t="s">
        <v>201</v>
      </c>
      <c r="I30" s="28" t="s">
        <v>261</v>
      </c>
      <c r="J30" s="29"/>
      <c r="K30" s="31">
        <f>K31</f>
        <v>150</v>
      </c>
    </row>
    <row r="31" spans="1:11" ht="35.25" customHeight="1" x14ac:dyDescent="0.25">
      <c r="A31" s="145"/>
      <c r="B31" s="137" t="s">
        <v>362</v>
      </c>
      <c r="C31" s="29">
        <v>871</v>
      </c>
      <c r="D31" s="42" t="s">
        <v>14</v>
      </c>
      <c r="E31" s="42" t="s">
        <v>68</v>
      </c>
      <c r="F31" s="28" t="s">
        <v>15</v>
      </c>
      <c r="G31" s="29">
        <v>1</v>
      </c>
      <c r="H31" s="28" t="s">
        <v>201</v>
      </c>
      <c r="I31" s="28" t="s">
        <v>261</v>
      </c>
      <c r="J31" s="29">
        <v>230</v>
      </c>
      <c r="K31" s="31">
        <f>'Прил 4'!K123</f>
        <v>150</v>
      </c>
    </row>
    <row r="32" spans="1:11" ht="15.75" customHeight="1" x14ac:dyDescent="0.25">
      <c r="A32" s="145"/>
      <c r="B32" s="47" t="s">
        <v>303</v>
      </c>
      <c r="C32" s="29">
        <v>871</v>
      </c>
      <c r="D32" s="42" t="s">
        <v>14</v>
      </c>
      <c r="E32" s="42" t="s">
        <v>68</v>
      </c>
      <c r="F32" s="28" t="s">
        <v>15</v>
      </c>
      <c r="G32" s="29">
        <v>1</v>
      </c>
      <c r="H32" s="28" t="s">
        <v>201</v>
      </c>
      <c r="I32" s="28" t="s">
        <v>304</v>
      </c>
      <c r="J32" s="29"/>
      <c r="K32" s="31">
        <f>K33</f>
        <v>50</v>
      </c>
    </row>
    <row r="33" spans="1:11" ht="32.25" customHeight="1" x14ac:dyDescent="0.25">
      <c r="A33" s="145"/>
      <c r="B33" s="47" t="s">
        <v>218</v>
      </c>
      <c r="C33" s="29">
        <v>871</v>
      </c>
      <c r="D33" s="42" t="s">
        <v>14</v>
      </c>
      <c r="E33" s="42" t="s">
        <v>68</v>
      </c>
      <c r="F33" s="28" t="s">
        <v>15</v>
      </c>
      <c r="G33" s="29">
        <v>1</v>
      </c>
      <c r="H33" s="28" t="s">
        <v>201</v>
      </c>
      <c r="I33" s="28" t="s">
        <v>304</v>
      </c>
      <c r="J33" s="29">
        <v>240</v>
      </c>
      <c r="K33" s="31">
        <f>'Прил 4'!K125</f>
        <v>50</v>
      </c>
    </row>
    <row r="34" spans="1:11" ht="15" customHeight="1" x14ac:dyDescent="0.25">
      <c r="A34" s="145"/>
      <c r="B34" s="47" t="s">
        <v>123</v>
      </c>
      <c r="C34" s="29">
        <v>871</v>
      </c>
      <c r="D34" s="42" t="s">
        <v>14</v>
      </c>
      <c r="E34" s="42" t="s">
        <v>68</v>
      </c>
      <c r="F34" s="28" t="s">
        <v>15</v>
      </c>
      <c r="G34" s="29">
        <v>1</v>
      </c>
      <c r="H34" s="28" t="s">
        <v>201</v>
      </c>
      <c r="I34" s="42" t="s">
        <v>262</v>
      </c>
      <c r="J34" s="29"/>
      <c r="K34" s="31">
        <f>K35</f>
        <v>300</v>
      </c>
    </row>
    <row r="35" spans="1:11" ht="32.25" customHeight="1" x14ac:dyDescent="0.25">
      <c r="A35" s="145"/>
      <c r="B35" s="47" t="s">
        <v>218</v>
      </c>
      <c r="C35" s="29">
        <v>871</v>
      </c>
      <c r="D35" s="42" t="s">
        <v>14</v>
      </c>
      <c r="E35" s="42" t="s">
        <v>68</v>
      </c>
      <c r="F35" s="28" t="s">
        <v>15</v>
      </c>
      <c r="G35" s="29">
        <v>1</v>
      </c>
      <c r="H35" s="28" t="s">
        <v>201</v>
      </c>
      <c r="I35" s="42" t="s">
        <v>262</v>
      </c>
      <c r="J35" s="29">
        <v>240</v>
      </c>
      <c r="K35" s="31">
        <f>'Прил 4'!K127</f>
        <v>300</v>
      </c>
    </row>
    <row r="36" spans="1:11" ht="38.25" customHeight="1" x14ac:dyDescent="0.25">
      <c r="A36" s="145"/>
      <c r="B36" s="47" t="s">
        <v>350</v>
      </c>
      <c r="C36" s="29">
        <v>871</v>
      </c>
      <c r="D36" s="42" t="s">
        <v>14</v>
      </c>
      <c r="E36" s="42" t="s">
        <v>68</v>
      </c>
      <c r="F36" s="28" t="s">
        <v>15</v>
      </c>
      <c r="G36" s="29">
        <v>1</v>
      </c>
      <c r="H36" s="28" t="s">
        <v>201</v>
      </c>
      <c r="I36" s="28" t="s">
        <v>305</v>
      </c>
      <c r="J36" s="29"/>
      <c r="K36" s="31">
        <f>K37</f>
        <v>100</v>
      </c>
    </row>
    <row r="37" spans="1:11" ht="33" customHeight="1" x14ac:dyDescent="0.25">
      <c r="A37" s="145"/>
      <c r="B37" s="47" t="s">
        <v>362</v>
      </c>
      <c r="C37" s="29">
        <v>871</v>
      </c>
      <c r="D37" s="42" t="s">
        <v>14</v>
      </c>
      <c r="E37" s="42" t="s">
        <v>68</v>
      </c>
      <c r="F37" s="28" t="s">
        <v>15</v>
      </c>
      <c r="G37" s="29">
        <v>1</v>
      </c>
      <c r="H37" s="28" t="s">
        <v>201</v>
      </c>
      <c r="I37" s="28" t="s">
        <v>305</v>
      </c>
      <c r="J37" s="29">
        <v>230</v>
      </c>
      <c r="K37" s="31">
        <f>'Прил 4'!K129</f>
        <v>100</v>
      </c>
    </row>
    <row r="38" spans="1:11" ht="73.5" customHeight="1" x14ac:dyDescent="0.25">
      <c r="A38" s="145" t="s">
        <v>322</v>
      </c>
      <c r="B38" s="60" t="s">
        <v>354</v>
      </c>
      <c r="C38" s="25">
        <v>871</v>
      </c>
      <c r="D38" s="36" t="s">
        <v>14</v>
      </c>
      <c r="E38" s="36" t="s">
        <v>68</v>
      </c>
      <c r="F38" s="24" t="s">
        <v>15</v>
      </c>
      <c r="G38" s="25">
        <v>3</v>
      </c>
      <c r="H38" s="24"/>
      <c r="I38" s="28"/>
      <c r="J38" s="25"/>
      <c r="K38" s="55">
        <f>K39</f>
        <v>200</v>
      </c>
    </row>
    <row r="39" spans="1:11" ht="35.25" customHeight="1" x14ac:dyDescent="0.25">
      <c r="A39" s="145"/>
      <c r="B39" s="47" t="s">
        <v>352</v>
      </c>
      <c r="C39" s="29">
        <v>871</v>
      </c>
      <c r="D39" s="42" t="s">
        <v>14</v>
      </c>
      <c r="E39" s="42" t="s">
        <v>68</v>
      </c>
      <c r="F39" s="28" t="s">
        <v>15</v>
      </c>
      <c r="G39" s="29">
        <v>3</v>
      </c>
      <c r="H39" s="28" t="s">
        <v>201</v>
      </c>
      <c r="I39" s="28" t="s">
        <v>306</v>
      </c>
      <c r="J39" s="29"/>
      <c r="K39" s="31">
        <f>K40</f>
        <v>200</v>
      </c>
    </row>
    <row r="40" spans="1:11" ht="33.75" customHeight="1" x14ac:dyDescent="0.25">
      <c r="A40" s="145"/>
      <c r="B40" s="47" t="s">
        <v>362</v>
      </c>
      <c r="C40" s="29">
        <v>871</v>
      </c>
      <c r="D40" s="42" t="s">
        <v>14</v>
      </c>
      <c r="E40" s="42" t="s">
        <v>68</v>
      </c>
      <c r="F40" s="28" t="s">
        <v>15</v>
      </c>
      <c r="G40" s="29">
        <v>3</v>
      </c>
      <c r="H40" s="28" t="s">
        <v>201</v>
      </c>
      <c r="I40" s="28" t="s">
        <v>306</v>
      </c>
      <c r="J40" s="29">
        <v>230</v>
      </c>
      <c r="K40" s="31">
        <f>'Прил 4'!K132</f>
        <v>200</v>
      </c>
    </row>
    <row r="41" spans="1:11" ht="31.5" customHeight="1" x14ac:dyDescent="0.25">
      <c r="A41" s="145" t="s">
        <v>323</v>
      </c>
      <c r="B41" s="60" t="s">
        <v>324</v>
      </c>
      <c r="C41" s="25">
        <v>871</v>
      </c>
      <c r="D41" s="36" t="s">
        <v>14</v>
      </c>
      <c r="E41" s="36" t="s">
        <v>68</v>
      </c>
      <c r="F41" s="24" t="s">
        <v>15</v>
      </c>
      <c r="G41" s="25">
        <v>4</v>
      </c>
      <c r="H41" s="24"/>
      <c r="I41" s="28"/>
      <c r="J41" s="25"/>
      <c r="K41" s="55">
        <f>K42</f>
        <v>135</v>
      </c>
    </row>
    <row r="42" spans="1:11" ht="15" customHeight="1" x14ac:dyDescent="0.25">
      <c r="A42" s="145"/>
      <c r="B42" s="47" t="s">
        <v>308</v>
      </c>
      <c r="C42" s="29">
        <v>871</v>
      </c>
      <c r="D42" s="42" t="s">
        <v>14</v>
      </c>
      <c r="E42" s="42" t="s">
        <v>68</v>
      </c>
      <c r="F42" s="28" t="s">
        <v>15</v>
      </c>
      <c r="G42" s="29">
        <v>4</v>
      </c>
      <c r="H42" s="28" t="s">
        <v>201</v>
      </c>
      <c r="I42" s="28" t="s">
        <v>307</v>
      </c>
      <c r="J42" s="29"/>
      <c r="K42" s="31">
        <f>K43</f>
        <v>135</v>
      </c>
    </row>
    <row r="43" spans="1:11" ht="36.75" customHeight="1" x14ac:dyDescent="0.25">
      <c r="A43" s="145"/>
      <c r="B43" s="47" t="s">
        <v>218</v>
      </c>
      <c r="C43" s="29">
        <v>871</v>
      </c>
      <c r="D43" s="42" t="s">
        <v>14</v>
      </c>
      <c r="E43" s="42" t="s">
        <v>68</v>
      </c>
      <c r="F43" s="28" t="s">
        <v>15</v>
      </c>
      <c r="G43" s="29">
        <v>4</v>
      </c>
      <c r="H43" s="28" t="s">
        <v>201</v>
      </c>
      <c r="I43" s="28" t="s">
        <v>307</v>
      </c>
      <c r="J43" s="29">
        <v>240</v>
      </c>
      <c r="K43" s="31">
        <f>'Прил 4'!K135</f>
        <v>135</v>
      </c>
    </row>
    <row r="44" spans="1:11" ht="34.5" customHeight="1" x14ac:dyDescent="0.25">
      <c r="A44" s="109">
        <v>3</v>
      </c>
      <c r="B44" s="32" t="s">
        <v>127</v>
      </c>
      <c r="C44" s="20">
        <v>871</v>
      </c>
      <c r="D44" s="21"/>
      <c r="E44" s="21"/>
      <c r="F44" s="21"/>
      <c r="G44" s="20"/>
      <c r="H44" s="21"/>
      <c r="I44" s="53"/>
      <c r="J44" s="20"/>
      <c r="K44" s="33">
        <f>K45+K58+K63+K88+K94</f>
        <v>79306.400000000009</v>
      </c>
    </row>
    <row r="45" spans="1:11" ht="69.75" customHeight="1" x14ac:dyDescent="0.25">
      <c r="A45" s="145" t="s">
        <v>325</v>
      </c>
      <c r="B45" s="60" t="s">
        <v>204</v>
      </c>
      <c r="C45" s="25">
        <v>871</v>
      </c>
      <c r="D45" s="36" t="s">
        <v>17</v>
      </c>
      <c r="E45" s="36" t="s">
        <v>68</v>
      </c>
      <c r="F45" s="24" t="s">
        <v>14</v>
      </c>
      <c r="G45" s="25">
        <v>1</v>
      </c>
      <c r="H45" s="24"/>
      <c r="I45" s="28"/>
      <c r="J45" s="25"/>
      <c r="K45" s="55">
        <f>K46+K48+K50+K52+K54+K56</f>
        <v>30650.300000000003</v>
      </c>
    </row>
    <row r="46" spans="1:11" ht="15" customHeight="1" x14ac:dyDescent="0.25">
      <c r="A46" s="145"/>
      <c r="B46" s="47" t="s">
        <v>124</v>
      </c>
      <c r="C46" s="29">
        <v>871</v>
      </c>
      <c r="D46" s="42" t="s">
        <v>17</v>
      </c>
      <c r="E46" s="42" t="s">
        <v>68</v>
      </c>
      <c r="F46" s="28" t="s">
        <v>14</v>
      </c>
      <c r="G46" s="29">
        <v>1</v>
      </c>
      <c r="H46" s="28" t="s">
        <v>201</v>
      </c>
      <c r="I46" s="28" t="s">
        <v>264</v>
      </c>
      <c r="J46" s="29"/>
      <c r="K46" s="31">
        <f>K47</f>
        <v>23467.300000000003</v>
      </c>
    </row>
    <row r="47" spans="1:11" ht="33.75" customHeight="1" x14ac:dyDescent="0.25">
      <c r="A47" s="145"/>
      <c r="B47" s="47" t="s">
        <v>218</v>
      </c>
      <c r="C47" s="29">
        <v>871</v>
      </c>
      <c r="D47" s="42" t="s">
        <v>17</v>
      </c>
      <c r="E47" s="42" t="s">
        <v>68</v>
      </c>
      <c r="F47" s="28" t="s">
        <v>14</v>
      </c>
      <c r="G47" s="29">
        <v>1</v>
      </c>
      <c r="H47" s="28" t="s">
        <v>201</v>
      </c>
      <c r="I47" s="28" t="s">
        <v>264</v>
      </c>
      <c r="J47" s="29">
        <v>240</v>
      </c>
      <c r="K47" s="31">
        <f>'Прил 4'!K145</f>
        <v>23467.300000000003</v>
      </c>
    </row>
    <row r="48" spans="1:11" ht="15" customHeight="1" x14ac:dyDescent="0.25">
      <c r="A48" s="145"/>
      <c r="B48" s="47" t="s">
        <v>125</v>
      </c>
      <c r="C48" s="29">
        <v>871</v>
      </c>
      <c r="D48" s="42" t="s">
        <v>17</v>
      </c>
      <c r="E48" s="42" t="s">
        <v>68</v>
      </c>
      <c r="F48" s="28" t="s">
        <v>14</v>
      </c>
      <c r="G48" s="29">
        <v>1</v>
      </c>
      <c r="H48" s="28" t="s">
        <v>201</v>
      </c>
      <c r="I48" s="28" t="s">
        <v>265</v>
      </c>
      <c r="J48" s="29"/>
      <c r="K48" s="31">
        <f>K49</f>
        <v>1350</v>
      </c>
    </row>
    <row r="49" spans="1:11" ht="37.5" customHeight="1" x14ac:dyDescent="0.25">
      <c r="A49" s="145"/>
      <c r="B49" s="47" t="s">
        <v>218</v>
      </c>
      <c r="C49" s="29">
        <v>871</v>
      </c>
      <c r="D49" s="42" t="s">
        <v>17</v>
      </c>
      <c r="E49" s="42" t="s">
        <v>68</v>
      </c>
      <c r="F49" s="28" t="s">
        <v>14</v>
      </c>
      <c r="G49" s="29">
        <v>1</v>
      </c>
      <c r="H49" s="28" t="s">
        <v>201</v>
      </c>
      <c r="I49" s="28" t="s">
        <v>265</v>
      </c>
      <c r="J49" s="29">
        <v>240</v>
      </c>
      <c r="K49" s="31">
        <f>'Прил 4'!K147</f>
        <v>1350</v>
      </c>
    </row>
    <row r="50" spans="1:11" ht="15" customHeight="1" x14ac:dyDescent="0.25">
      <c r="A50" s="145"/>
      <c r="B50" s="47" t="s">
        <v>126</v>
      </c>
      <c r="C50" s="29">
        <v>871</v>
      </c>
      <c r="D50" s="42" t="s">
        <v>17</v>
      </c>
      <c r="E50" s="42" t="s">
        <v>68</v>
      </c>
      <c r="F50" s="28" t="s">
        <v>14</v>
      </c>
      <c r="G50" s="29">
        <v>1</v>
      </c>
      <c r="H50" s="28" t="s">
        <v>201</v>
      </c>
      <c r="I50" s="28" t="s">
        <v>266</v>
      </c>
      <c r="J50" s="29"/>
      <c r="K50" s="31">
        <f>K51</f>
        <v>1033</v>
      </c>
    </row>
    <row r="51" spans="1:11" ht="33.75" customHeight="1" x14ac:dyDescent="0.25">
      <c r="A51" s="145"/>
      <c r="B51" s="47" t="s">
        <v>218</v>
      </c>
      <c r="C51" s="29">
        <v>871</v>
      </c>
      <c r="D51" s="42" t="s">
        <v>17</v>
      </c>
      <c r="E51" s="42" t="s">
        <v>68</v>
      </c>
      <c r="F51" s="28" t="s">
        <v>14</v>
      </c>
      <c r="G51" s="29">
        <v>1</v>
      </c>
      <c r="H51" s="28" t="s">
        <v>201</v>
      </c>
      <c r="I51" s="28" t="s">
        <v>266</v>
      </c>
      <c r="J51" s="29">
        <v>240</v>
      </c>
      <c r="K51" s="31">
        <f>'Прил 4'!K149</f>
        <v>1033</v>
      </c>
    </row>
    <row r="52" spans="1:11" ht="30.75" customHeight="1" x14ac:dyDescent="0.25">
      <c r="A52" s="145"/>
      <c r="B52" s="47" t="s">
        <v>182</v>
      </c>
      <c r="C52" s="29">
        <v>871</v>
      </c>
      <c r="D52" s="42" t="s">
        <v>17</v>
      </c>
      <c r="E52" s="42" t="s">
        <v>68</v>
      </c>
      <c r="F52" s="28" t="s">
        <v>14</v>
      </c>
      <c r="G52" s="29">
        <v>1</v>
      </c>
      <c r="H52" s="28" t="s">
        <v>201</v>
      </c>
      <c r="I52" s="28" t="s">
        <v>267</v>
      </c>
      <c r="J52" s="29"/>
      <c r="K52" s="31">
        <f>K53</f>
        <v>50</v>
      </c>
    </row>
    <row r="53" spans="1:11" ht="29.25" customHeight="1" x14ac:dyDescent="0.25">
      <c r="A53" s="145"/>
      <c r="B53" s="47" t="s">
        <v>218</v>
      </c>
      <c r="C53" s="29">
        <v>871</v>
      </c>
      <c r="D53" s="42" t="s">
        <v>17</v>
      </c>
      <c r="E53" s="42" t="s">
        <v>68</v>
      </c>
      <c r="F53" s="28" t="s">
        <v>14</v>
      </c>
      <c r="G53" s="29">
        <v>1</v>
      </c>
      <c r="H53" s="28" t="s">
        <v>201</v>
      </c>
      <c r="I53" s="28" t="s">
        <v>267</v>
      </c>
      <c r="J53" s="29">
        <v>240</v>
      </c>
      <c r="K53" s="31">
        <f>'Прил 4'!K151</f>
        <v>50</v>
      </c>
    </row>
    <row r="54" spans="1:11" ht="18.75" customHeight="1" x14ac:dyDescent="0.25">
      <c r="A54" s="145"/>
      <c r="B54" s="47" t="s">
        <v>234</v>
      </c>
      <c r="C54" s="29">
        <v>871</v>
      </c>
      <c r="D54" s="42" t="s">
        <v>17</v>
      </c>
      <c r="E54" s="42" t="s">
        <v>68</v>
      </c>
      <c r="F54" s="28" t="s">
        <v>14</v>
      </c>
      <c r="G54" s="29">
        <v>1</v>
      </c>
      <c r="H54" s="28" t="s">
        <v>201</v>
      </c>
      <c r="I54" s="28" t="s">
        <v>268</v>
      </c>
      <c r="J54" s="29"/>
      <c r="K54" s="31">
        <f>K55</f>
        <v>3000</v>
      </c>
    </row>
    <row r="55" spans="1:11" ht="33.75" customHeight="1" x14ac:dyDescent="0.25">
      <c r="A55" s="145"/>
      <c r="B55" s="47" t="s">
        <v>218</v>
      </c>
      <c r="C55" s="29">
        <v>871</v>
      </c>
      <c r="D55" s="42" t="s">
        <v>17</v>
      </c>
      <c r="E55" s="42" t="s">
        <v>68</v>
      </c>
      <c r="F55" s="28" t="s">
        <v>14</v>
      </c>
      <c r="G55" s="29">
        <v>1</v>
      </c>
      <c r="H55" s="28" t="s">
        <v>201</v>
      </c>
      <c r="I55" s="28" t="s">
        <v>268</v>
      </c>
      <c r="J55" s="29">
        <v>240</v>
      </c>
      <c r="K55" s="31">
        <f>'Прил 4'!K153</f>
        <v>3000</v>
      </c>
    </row>
    <row r="56" spans="1:11" ht="17.25" customHeight="1" x14ac:dyDescent="0.25">
      <c r="A56" s="145"/>
      <c r="B56" s="47" t="s">
        <v>169</v>
      </c>
      <c r="C56" s="29">
        <v>871</v>
      </c>
      <c r="D56" s="42" t="s">
        <v>17</v>
      </c>
      <c r="E56" s="42" t="s">
        <v>68</v>
      </c>
      <c r="F56" s="28" t="s">
        <v>14</v>
      </c>
      <c r="G56" s="29">
        <v>1</v>
      </c>
      <c r="H56" s="28" t="s">
        <v>201</v>
      </c>
      <c r="I56" s="42" t="s">
        <v>269</v>
      </c>
      <c r="J56" s="29"/>
      <c r="K56" s="31">
        <f>K57</f>
        <v>1750</v>
      </c>
    </row>
    <row r="57" spans="1:11" ht="36" customHeight="1" x14ac:dyDescent="0.25">
      <c r="A57" s="145"/>
      <c r="B57" s="47" t="s">
        <v>218</v>
      </c>
      <c r="C57" s="29">
        <v>871</v>
      </c>
      <c r="D57" s="42" t="s">
        <v>17</v>
      </c>
      <c r="E57" s="42" t="s">
        <v>68</v>
      </c>
      <c r="F57" s="28" t="s">
        <v>14</v>
      </c>
      <c r="G57" s="29">
        <v>1</v>
      </c>
      <c r="H57" s="28" t="s">
        <v>201</v>
      </c>
      <c r="I57" s="42" t="s">
        <v>269</v>
      </c>
      <c r="J57" s="29">
        <v>240</v>
      </c>
      <c r="K57" s="31">
        <f>'Прил 4'!K155</f>
        <v>1750</v>
      </c>
    </row>
    <row r="58" spans="1:11" ht="36.75" customHeight="1" x14ac:dyDescent="0.25">
      <c r="A58" s="145" t="s">
        <v>177</v>
      </c>
      <c r="B58" s="60" t="s">
        <v>175</v>
      </c>
      <c r="C58" s="36" t="s">
        <v>28</v>
      </c>
      <c r="D58" s="36" t="s">
        <v>18</v>
      </c>
      <c r="E58" s="36" t="s">
        <v>14</v>
      </c>
      <c r="F58" s="24" t="s">
        <v>14</v>
      </c>
      <c r="G58" s="25">
        <v>2</v>
      </c>
      <c r="H58" s="24"/>
      <c r="I58" s="28"/>
      <c r="J58" s="25"/>
      <c r="K58" s="55">
        <f>K59+K61</f>
        <v>8604</v>
      </c>
    </row>
    <row r="59" spans="1:11" ht="21.75" customHeight="1" x14ac:dyDescent="0.25">
      <c r="A59" s="145"/>
      <c r="B59" s="47" t="s">
        <v>137</v>
      </c>
      <c r="C59" s="42" t="s">
        <v>28</v>
      </c>
      <c r="D59" s="42" t="s">
        <v>18</v>
      </c>
      <c r="E59" s="42" t="s">
        <v>14</v>
      </c>
      <c r="F59" s="28" t="s">
        <v>14</v>
      </c>
      <c r="G59" s="29">
        <v>2</v>
      </c>
      <c r="H59" s="28" t="s">
        <v>201</v>
      </c>
      <c r="I59" s="28" t="s">
        <v>274</v>
      </c>
      <c r="J59" s="29"/>
      <c r="K59" s="31">
        <f>K60</f>
        <v>5104</v>
      </c>
    </row>
    <row r="60" spans="1:11" ht="34.5" customHeight="1" x14ac:dyDescent="0.25">
      <c r="A60" s="145"/>
      <c r="B60" s="47" t="s">
        <v>218</v>
      </c>
      <c r="C60" s="42" t="s">
        <v>28</v>
      </c>
      <c r="D60" s="42" t="s">
        <v>18</v>
      </c>
      <c r="E60" s="42" t="s">
        <v>14</v>
      </c>
      <c r="F60" s="28" t="s">
        <v>14</v>
      </c>
      <c r="G60" s="29">
        <v>2</v>
      </c>
      <c r="H60" s="28" t="s">
        <v>201</v>
      </c>
      <c r="I60" s="28" t="s">
        <v>274</v>
      </c>
      <c r="J60" s="29">
        <v>240</v>
      </c>
      <c r="K60" s="31">
        <f>'Прил 4'!K207</f>
        <v>5104</v>
      </c>
    </row>
    <row r="61" spans="1:11" ht="15" customHeight="1" x14ac:dyDescent="0.25">
      <c r="A61" s="145"/>
      <c r="B61" s="47" t="s">
        <v>140</v>
      </c>
      <c r="C61" s="42" t="s">
        <v>28</v>
      </c>
      <c r="D61" s="42" t="s">
        <v>18</v>
      </c>
      <c r="E61" s="42" t="s">
        <v>14</v>
      </c>
      <c r="F61" s="28" t="s">
        <v>14</v>
      </c>
      <c r="G61" s="29">
        <v>2</v>
      </c>
      <c r="H61" s="28" t="s">
        <v>201</v>
      </c>
      <c r="I61" s="28" t="s">
        <v>275</v>
      </c>
      <c r="J61" s="29"/>
      <c r="K61" s="31">
        <f>K62</f>
        <v>3500</v>
      </c>
    </row>
    <row r="62" spans="1:11" ht="32.25" customHeight="1" x14ac:dyDescent="0.25">
      <c r="A62" s="145"/>
      <c r="B62" s="47" t="s">
        <v>218</v>
      </c>
      <c r="C62" s="42" t="s">
        <v>28</v>
      </c>
      <c r="D62" s="42" t="s">
        <v>18</v>
      </c>
      <c r="E62" s="42" t="s">
        <v>14</v>
      </c>
      <c r="F62" s="28" t="s">
        <v>14</v>
      </c>
      <c r="G62" s="29">
        <v>2</v>
      </c>
      <c r="H62" s="28" t="s">
        <v>201</v>
      </c>
      <c r="I62" s="28" t="s">
        <v>275</v>
      </c>
      <c r="J62" s="29">
        <v>240</v>
      </c>
      <c r="K62" s="31">
        <f>'Прил 4'!K209</f>
        <v>3500</v>
      </c>
    </row>
    <row r="63" spans="1:11" ht="49.5" customHeight="1" x14ac:dyDescent="0.25">
      <c r="A63" s="145" t="s">
        <v>327</v>
      </c>
      <c r="B63" s="60" t="s">
        <v>176</v>
      </c>
      <c r="C63" s="36" t="s">
        <v>28</v>
      </c>
      <c r="D63" s="36" t="s">
        <v>18</v>
      </c>
      <c r="E63" s="36" t="s">
        <v>14</v>
      </c>
      <c r="F63" s="24" t="s">
        <v>14</v>
      </c>
      <c r="G63" s="25">
        <v>3</v>
      </c>
      <c r="H63" s="24"/>
      <c r="I63" s="28"/>
      <c r="J63" s="25"/>
      <c r="K63" s="55">
        <f>K64+K66+K68+K70+K72+K74+K76+K78+K82+K84</f>
        <v>22586.800000000003</v>
      </c>
    </row>
    <row r="64" spans="1:11" ht="18.75" customHeight="1" x14ac:dyDescent="0.25">
      <c r="A64" s="145"/>
      <c r="B64" s="47" t="s">
        <v>126</v>
      </c>
      <c r="C64" s="42" t="s">
        <v>28</v>
      </c>
      <c r="D64" s="42" t="s">
        <v>18</v>
      </c>
      <c r="E64" s="42" t="s">
        <v>14</v>
      </c>
      <c r="F64" s="28" t="s">
        <v>14</v>
      </c>
      <c r="G64" s="29">
        <v>3</v>
      </c>
      <c r="H64" s="28" t="s">
        <v>201</v>
      </c>
      <c r="I64" s="28" t="s">
        <v>266</v>
      </c>
      <c r="J64" s="29"/>
      <c r="K64" s="31">
        <f>K65</f>
        <v>923.49999999999989</v>
      </c>
    </row>
    <row r="65" spans="1:11" ht="27" customHeight="1" x14ac:dyDescent="0.25">
      <c r="A65" s="145"/>
      <c r="B65" s="47" t="s">
        <v>218</v>
      </c>
      <c r="C65" s="42" t="s">
        <v>28</v>
      </c>
      <c r="D65" s="42" t="s">
        <v>18</v>
      </c>
      <c r="E65" s="42" t="s">
        <v>14</v>
      </c>
      <c r="F65" s="28" t="s">
        <v>14</v>
      </c>
      <c r="G65" s="29">
        <v>3</v>
      </c>
      <c r="H65" s="28" t="s">
        <v>201</v>
      </c>
      <c r="I65" s="28" t="s">
        <v>266</v>
      </c>
      <c r="J65" s="29">
        <v>240</v>
      </c>
      <c r="K65" s="31">
        <f>'Прил 4'!K212</f>
        <v>923.49999999999989</v>
      </c>
    </row>
    <row r="66" spans="1:11" ht="15" customHeight="1" x14ac:dyDescent="0.25">
      <c r="A66" s="145"/>
      <c r="B66" s="47" t="s">
        <v>139</v>
      </c>
      <c r="C66" s="42" t="s">
        <v>28</v>
      </c>
      <c r="D66" s="42" t="s">
        <v>18</v>
      </c>
      <c r="E66" s="42" t="s">
        <v>14</v>
      </c>
      <c r="F66" s="28" t="s">
        <v>14</v>
      </c>
      <c r="G66" s="29">
        <v>3</v>
      </c>
      <c r="H66" s="28" t="s">
        <v>201</v>
      </c>
      <c r="I66" s="28" t="s">
        <v>276</v>
      </c>
      <c r="J66" s="29"/>
      <c r="K66" s="31">
        <f>K67</f>
        <v>800</v>
      </c>
    </row>
    <row r="67" spans="1:11" ht="33.75" customHeight="1" x14ac:dyDescent="0.25">
      <c r="A67" s="145"/>
      <c r="B67" s="47" t="s">
        <v>218</v>
      </c>
      <c r="C67" s="42" t="s">
        <v>28</v>
      </c>
      <c r="D67" s="42" t="s">
        <v>18</v>
      </c>
      <c r="E67" s="42" t="s">
        <v>14</v>
      </c>
      <c r="F67" s="28" t="s">
        <v>14</v>
      </c>
      <c r="G67" s="29">
        <v>3</v>
      </c>
      <c r="H67" s="28" t="s">
        <v>201</v>
      </c>
      <c r="I67" s="28" t="s">
        <v>276</v>
      </c>
      <c r="J67" s="29">
        <v>240</v>
      </c>
      <c r="K67" s="31">
        <f>'Прил 4'!K214</f>
        <v>800</v>
      </c>
    </row>
    <row r="68" spans="1:11" ht="15" customHeight="1" x14ac:dyDescent="0.25">
      <c r="A68" s="145"/>
      <c r="B68" s="47" t="s">
        <v>141</v>
      </c>
      <c r="C68" s="42" t="s">
        <v>28</v>
      </c>
      <c r="D68" s="42" t="s">
        <v>18</v>
      </c>
      <c r="E68" s="42" t="s">
        <v>14</v>
      </c>
      <c r="F68" s="28" t="s">
        <v>14</v>
      </c>
      <c r="G68" s="29">
        <v>3</v>
      </c>
      <c r="H68" s="28" t="s">
        <v>201</v>
      </c>
      <c r="I68" s="41">
        <v>29220</v>
      </c>
      <c r="J68" s="29"/>
      <c r="K68" s="31">
        <f>K69</f>
        <v>1000</v>
      </c>
    </row>
    <row r="69" spans="1:11" ht="34.5" customHeight="1" x14ac:dyDescent="0.25">
      <c r="A69" s="145"/>
      <c r="B69" s="47" t="s">
        <v>218</v>
      </c>
      <c r="C69" s="42" t="s">
        <v>28</v>
      </c>
      <c r="D69" s="42" t="s">
        <v>18</v>
      </c>
      <c r="E69" s="42" t="s">
        <v>14</v>
      </c>
      <c r="F69" s="28" t="s">
        <v>14</v>
      </c>
      <c r="G69" s="29">
        <v>3</v>
      </c>
      <c r="H69" s="28" t="s">
        <v>201</v>
      </c>
      <c r="I69" s="29">
        <v>29220</v>
      </c>
      <c r="J69" s="29">
        <v>240</v>
      </c>
      <c r="K69" s="31">
        <f>'Прил 4'!K216</f>
        <v>1000</v>
      </c>
    </row>
    <row r="70" spans="1:11" ht="15" customHeight="1" x14ac:dyDescent="0.25">
      <c r="A70" s="145"/>
      <c r="B70" s="47" t="s">
        <v>144</v>
      </c>
      <c r="C70" s="42" t="s">
        <v>28</v>
      </c>
      <c r="D70" s="42" t="s">
        <v>18</v>
      </c>
      <c r="E70" s="42" t="s">
        <v>14</v>
      </c>
      <c r="F70" s="28" t="s">
        <v>14</v>
      </c>
      <c r="G70" s="29">
        <v>3</v>
      </c>
      <c r="H70" s="28" t="s">
        <v>201</v>
      </c>
      <c r="I70" s="28" t="s">
        <v>277</v>
      </c>
      <c r="J70" s="29"/>
      <c r="K70" s="31">
        <f>K71</f>
        <v>13610.4</v>
      </c>
    </row>
    <row r="71" spans="1:11" ht="29.25" customHeight="1" x14ac:dyDescent="0.25">
      <c r="A71" s="145"/>
      <c r="B71" s="47" t="s">
        <v>218</v>
      </c>
      <c r="C71" s="42" t="s">
        <v>28</v>
      </c>
      <c r="D71" s="42" t="s">
        <v>18</v>
      </c>
      <c r="E71" s="42" t="s">
        <v>14</v>
      </c>
      <c r="F71" s="28" t="s">
        <v>14</v>
      </c>
      <c r="G71" s="29">
        <v>3</v>
      </c>
      <c r="H71" s="28" t="s">
        <v>201</v>
      </c>
      <c r="I71" s="28" t="s">
        <v>277</v>
      </c>
      <c r="J71" s="29">
        <v>240</v>
      </c>
      <c r="K71" s="31">
        <f>'Прил 4'!K218</f>
        <v>13610.4</v>
      </c>
    </row>
    <row r="72" spans="1:11" ht="20.25" customHeight="1" x14ac:dyDescent="0.25">
      <c r="A72" s="145"/>
      <c r="B72" s="47" t="s">
        <v>142</v>
      </c>
      <c r="C72" s="42" t="s">
        <v>28</v>
      </c>
      <c r="D72" s="42" t="s">
        <v>18</v>
      </c>
      <c r="E72" s="42" t="s">
        <v>14</v>
      </c>
      <c r="F72" s="28" t="s">
        <v>14</v>
      </c>
      <c r="G72" s="29">
        <v>3</v>
      </c>
      <c r="H72" s="28" t="s">
        <v>201</v>
      </c>
      <c r="I72" s="29">
        <v>29470</v>
      </c>
      <c r="J72" s="29"/>
      <c r="K72" s="31">
        <f>K73</f>
        <v>140</v>
      </c>
    </row>
    <row r="73" spans="1:11" ht="33" customHeight="1" x14ac:dyDescent="0.25">
      <c r="A73" s="145"/>
      <c r="B73" s="47" t="s">
        <v>218</v>
      </c>
      <c r="C73" s="42" t="s">
        <v>28</v>
      </c>
      <c r="D73" s="42" t="s">
        <v>18</v>
      </c>
      <c r="E73" s="42" t="s">
        <v>14</v>
      </c>
      <c r="F73" s="28" t="s">
        <v>14</v>
      </c>
      <c r="G73" s="29">
        <v>3</v>
      </c>
      <c r="H73" s="28" t="s">
        <v>201</v>
      </c>
      <c r="I73" s="29">
        <v>29470</v>
      </c>
      <c r="J73" s="29">
        <v>240</v>
      </c>
      <c r="K73" s="31">
        <f>'Прил 4'!K220</f>
        <v>140</v>
      </c>
    </row>
    <row r="74" spans="1:11" ht="15" customHeight="1" x14ac:dyDescent="0.25">
      <c r="A74" s="145"/>
      <c r="B74" s="47" t="s">
        <v>143</v>
      </c>
      <c r="C74" s="42" t="s">
        <v>28</v>
      </c>
      <c r="D74" s="42" t="s">
        <v>18</v>
      </c>
      <c r="E74" s="42" t="s">
        <v>14</v>
      </c>
      <c r="F74" s="28" t="s">
        <v>14</v>
      </c>
      <c r="G74" s="29">
        <v>3</v>
      </c>
      <c r="H74" s="28" t="s">
        <v>201</v>
      </c>
      <c r="I74" s="29">
        <v>29490</v>
      </c>
      <c r="J74" s="29"/>
      <c r="K74" s="31">
        <f>K75</f>
        <v>500</v>
      </c>
    </row>
    <row r="75" spans="1:11" ht="30.75" customHeight="1" x14ac:dyDescent="0.25">
      <c r="A75" s="145"/>
      <c r="B75" s="47" t="s">
        <v>218</v>
      </c>
      <c r="C75" s="42" t="s">
        <v>28</v>
      </c>
      <c r="D75" s="42" t="s">
        <v>18</v>
      </c>
      <c r="E75" s="42" t="s">
        <v>14</v>
      </c>
      <c r="F75" s="28" t="s">
        <v>14</v>
      </c>
      <c r="G75" s="29">
        <v>3</v>
      </c>
      <c r="H75" s="28" t="s">
        <v>201</v>
      </c>
      <c r="I75" s="29">
        <v>29490</v>
      </c>
      <c r="J75" s="29">
        <v>240</v>
      </c>
      <c r="K75" s="31">
        <f>'Прил 4'!K222</f>
        <v>500</v>
      </c>
    </row>
    <row r="76" spans="1:11" ht="15" customHeight="1" x14ac:dyDescent="0.25">
      <c r="A76" s="145"/>
      <c r="B76" s="47" t="s">
        <v>170</v>
      </c>
      <c r="C76" s="42" t="s">
        <v>28</v>
      </c>
      <c r="D76" s="42" t="s">
        <v>18</v>
      </c>
      <c r="E76" s="42" t="s">
        <v>14</v>
      </c>
      <c r="F76" s="28" t="s">
        <v>14</v>
      </c>
      <c r="G76" s="29">
        <v>3</v>
      </c>
      <c r="H76" s="28" t="s">
        <v>201</v>
      </c>
      <c r="I76" s="42" t="s">
        <v>310</v>
      </c>
      <c r="J76" s="29"/>
      <c r="K76" s="31">
        <f>K77</f>
        <v>1250</v>
      </c>
    </row>
    <row r="77" spans="1:11" ht="29.25" customHeight="1" x14ac:dyDescent="0.25">
      <c r="A77" s="145"/>
      <c r="B77" s="47" t="s">
        <v>218</v>
      </c>
      <c r="C77" s="42" t="s">
        <v>28</v>
      </c>
      <c r="D77" s="42" t="s">
        <v>18</v>
      </c>
      <c r="E77" s="42" t="s">
        <v>14</v>
      </c>
      <c r="F77" s="28" t="s">
        <v>14</v>
      </c>
      <c r="G77" s="29">
        <v>3</v>
      </c>
      <c r="H77" s="28" t="s">
        <v>201</v>
      </c>
      <c r="I77" s="42" t="s">
        <v>310</v>
      </c>
      <c r="J77" s="29">
        <v>240</v>
      </c>
      <c r="K77" s="31">
        <f>'Прил 4'!K224</f>
        <v>1250</v>
      </c>
    </row>
    <row r="78" spans="1:11" ht="30.75" customHeight="1" x14ac:dyDescent="0.25">
      <c r="A78" s="145"/>
      <c r="B78" s="47" t="s">
        <v>171</v>
      </c>
      <c r="C78" s="42" t="s">
        <v>28</v>
      </c>
      <c r="D78" s="42" t="s">
        <v>18</v>
      </c>
      <c r="E78" s="42" t="s">
        <v>14</v>
      </c>
      <c r="F78" s="28" t="s">
        <v>14</v>
      </c>
      <c r="G78" s="29">
        <v>3</v>
      </c>
      <c r="H78" s="28" t="s">
        <v>201</v>
      </c>
      <c r="I78" s="42" t="s">
        <v>278</v>
      </c>
      <c r="J78" s="29"/>
      <c r="K78" s="31">
        <f>K79</f>
        <v>1550</v>
      </c>
    </row>
    <row r="79" spans="1:11" ht="35.25" customHeight="1" x14ac:dyDescent="0.25">
      <c r="A79" s="145"/>
      <c r="B79" s="47" t="s">
        <v>218</v>
      </c>
      <c r="C79" s="42" t="s">
        <v>28</v>
      </c>
      <c r="D79" s="42" t="s">
        <v>18</v>
      </c>
      <c r="E79" s="42" t="s">
        <v>14</v>
      </c>
      <c r="F79" s="28" t="s">
        <v>14</v>
      </c>
      <c r="G79" s="29">
        <v>3</v>
      </c>
      <c r="H79" s="28" t="s">
        <v>201</v>
      </c>
      <c r="I79" s="42" t="s">
        <v>278</v>
      </c>
      <c r="J79" s="29">
        <v>240</v>
      </c>
      <c r="K79" s="31">
        <f>'Прил 4'!K226</f>
        <v>1550</v>
      </c>
    </row>
    <row r="80" spans="1:11" ht="15" hidden="1" customHeight="1" x14ac:dyDescent="0.25">
      <c r="A80" s="145"/>
      <c r="B80" s="47" t="s">
        <v>187</v>
      </c>
      <c r="C80" s="42" t="s">
        <v>28</v>
      </c>
      <c r="D80" s="42" t="s">
        <v>18</v>
      </c>
      <c r="E80" s="42" t="s">
        <v>14</v>
      </c>
      <c r="F80" s="28" t="s">
        <v>14</v>
      </c>
      <c r="G80" s="29">
        <v>3</v>
      </c>
      <c r="H80" s="28" t="s">
        <v>201</v>
      </c>
      <c r="I80" s="28" t="s">
        <v>279</v>
      </c>
      <c r="J80" s="29"/>
      <c r="K80" s="31">
        <v>0</v>
      </c>
    </row>
    <row r="81" spans="1:11" ht="33" hidden="1" customHeight="1" x14ac:dyDescent="0.25">
      <c r="A81" s="145"/>
      <c r="B81" s="47" t="s">
        <v>218</v>
      </c>
      <c r="C81" s="42" t="s">
        <v>28</v>
      </c>
      <c r="D81" s="42" t="s">
        <v>18</v>
      </c>
      <c r="E81" s="42" t="s">
        <v>14</v>
      </c>
      <c r="F81" s="28" t="s">
        <v>14</v>
      </c>
      <c r="G81" s="29">
        <v>3</v>
      </c>
      <c r="H81" s="28" t="s">
        <v>201</v>
      </c>
      <c r="I81" s="28" t="s">
        <v>279</v>
      </c>
      <c r="J81" s="29">
        <v>240</v>
      </c>
      <c r="K81" s="31">
        <f>'Прил 4'!K228</f>
        <v>0</v>
      </c>
    </row>
    <row r="82" spans="1:11" ht="15" customHeight="1" x14ac:dyDescent="0.25">
      <c r="A82" s="145"/>
      <c r="B82" s="47" t="s">
        <v>238</v>
      </c>
      <c r="C82" s="42" t="s">
        <v>28</v>
      </c>
      <c r="D82" s="42" t="s">
        <v>18</v>
      </c>
      <c r="E82" s="42" t="s">
        <v>14</v>
      </c>
      <c r="F82" s="28" t="s">
        <v>14</v>
      </c>
      <c r="G82" s="29">
        <v>3</v>
      </c>
      <c r="H82" s="28" t="s">
        <v>201</v>
      </c>
      <c r="I82" s="28" t="s">
        <v>280</v>
      </c>
      <c r="J82" s="29"/>
      <c r="K82" s="31">
        <f>K83</f>
        <v>400</v>
      </c>
    </row>
    <row r="83" spans="1:11" ht="36.75" customHeight="1" x14ac:dyDescent="0.25">
      <c r="A83" s="145"/>
      <c r="B83" s="47" t="s">
        <v>218</v>
      </c>
      <c r="C83" s="42" t="s">
        <v>28</v>
      </c>
      <c r="D83" s="42" t="s">
        <v>18</v>
      </c>
      <c r="E83" s="42" t="s">
        <v>14</v>
      </c>
      <c r="F83" s="28" t="s">
        <v>14</v>
      </c>
      <c r="G83" s="29">
        <v>3</v>
      </c>
      <c r="H83" s="28" t="s">
        <v>201</v>
      </c>
      <c r="I83" s="28" t="s">
        <v>280</v>
      </c>
      <c r="J83" s="29">
        <v>240</v>
      </c>
      <c r="K83" s="31">
        <f>'Прил 4'!K230</f>
        <v>400</v>
      </c>
    </row>
    <row r="84" spans="1:11" ht="15" customHeight="1" x14ac:dyDescent="0.25">
      <c r="A84" s="145"/>
      <c r="B84" s="47" t="s">
        <v>188</v>
      </c>
      <c r="C84" s="42" t="s">
        <v>28</v>
      </c>
      <c r="D84" s="42" t="s">
        <v>18</v>
      </c>
      <c r="E84" s="42" t="s">
        <v>14</v>
      </c>
      <c r="F84" s="28" t="s">
        <v>14</v>
      </c>
      <c r="G84" s="29">
        <v>3</v>
      </c>
      <c r="H84" s="28" t="s">
        <v>201</v>
      </c>
      <c r="I84" s="28" t="s">
        <v>281</v>
      </c>
      <c r="J84" s="29"/>
      <c r="K84" s="31">
        <f>K85</f>
        <v>2412.9</v>
      </c>
    </row>
    <row r="85" spans="1:11" ht="31.5" customHeight="1" x14ac:dyDescent="0.25">
      <c r="A85" s="145"/>
      <c r="B85" s="47" t="s">
        <v>218</v>
      </c>
      <c r="C85" s="42" t="s">
        <v>28</v>
      </c>
      <c r="D85" s="42" t="s">
        <v>18</v>
      </c>
      <c r="E85" s="42" t="s">
        <v>14</v>
      </c>
      <c r="F85" s="28" t="s">
        <v>14</v>
      </c>
      <c r="G85" s="29">
        <v>3</v>
      </c>
      <c r="H85" s="28" t="s">
        <v>201</v>
      </c>
      <c r="I85" s="28" t="s">
        <v>281</v>
      </c>
      <c r="J85" s="29">
        <v>240</v>
      </c>
      <c r="K85" s="31">
        <f>'Прил 4'!K232</f>
        <v>2412.9</v>
      </c>
    </row>
    <row r="86" spans="1:11" ht="15" hidden="1" customHeight="1" x14ac:dyDescent="0.25">
      <c r="A86" s="145"/>
      <c r="B86" s="47" t="s">
        <v>190</v>
      </c>
      <c r="C86" s="42" t="s">
        <v>28</v>
      </c>
      <c r="D86" s="42" t="s">
        <v>18</v>
      </c>
      <c r="E86" s="42" t="s">
        <v>14</v>
      </c>
      <c r="F86" s="28" t="s">
        <v>14</v>
      </c>
      <c r="G86" s="29">
        <v>2</v>
      </c>
      <c r="H86" s="28"/>
      <c r="I86" s="28" t="s">
        <v>189</v>
      </c>
      <c r="J86" s="29"/>
      <c r="K86" s="31">
        <v>0</v>
      </c>
    </row>
    <row r="87" spans="1:11" ht="27.75" hidden="1" customHeight="1" x14ac:dyDescent="0.25">
      <c r="A87" s="145"/>
      <c r="B87" s="47" t="s">
        <v>218</v>
      </c>
      <c r="C87" s="42" t="s">
        <v>28</v>
      </c>
      <c r="D87" s="42" t="s">
        <v>18</v>
      </c>
      <c r="E87" s="42" t="s">
        <v>14</v>
      </c>
      <c r="F87" s="28" t="s">
        <v>14</v>
      </c>
      <c r="G87" s="29">
        <v>2</v>
      </c>
      <c r="H87" s="28"/>
      <c r="I87" s="28" t="s">
        <v>189</v>
      </c>
      <c r="J87" s="29">
        <v>240</v>
      </c>
      <c r="K87" s="31" t="e">
        <f>'Прил 4'!#REF!</f>
        <v>#REF!</v>
      </c>
    </row>
    <row r="88" spans="1:11" ht="28.5" x14ac:dyDescent="0.2">
      <c r="A88" s="145" t="s">
        <v>326</v>
      </c>
      <c r="B88" s="60" t="s">
        <v>377</v>
      </c>
      <c r="C88" s="24" t="s">
        <v>28</v>
      </c>
      <c r="D88" s="24" t="s">
        <v>18</v>
      </c>
      <c r="E88" s="24" t="s">
        <v>18</v>
      </c>
      <c r="F88" s="24" t="s">
        <v>14</v>
      </c>
      <c r="G88" s="25">
        <v>4</v>
      </c>
      <c r="H88" s="24"/>
      <c r="I88" s="24"/>
      <c r="J88" s="25"/>
      <c r="K88" s="55">
        <f>K89</f>
        <v>16398.3</v>
      </c>
    </row>
    <row r="89" spans="1:11" ht="33.75" customHeight="1" x14ac:dyDescent="0.25">
      <c r="A89" s="146"/>
      <c r="B89" s="47" t="s">
        <v>146</v>
      </c>
      <c r="C89" s="42" t="s">
        <v>28</v>
      </c>
      <c r="D89" s="42" t="s">
        <v>18</v>
      </c>
      <c r="E89" s="42" t="s">
        <v>18</v>
      </c>
      <c r="F89" s="28" t="s">
        <v>14</v>
      </c>
      <c r="G89" s="29">
        <v>4</v>
      </c>
      <c r="H89" s="28" t="s">
        <v>201</v>
      </c>
      <c r="I89" s="28" t="s">
        <v>282</v>
      </c>
      <c r="J89" s="29"/>
      <c r="K89" s="31">
        <f>SUM(K90:K93)</f>
        <v>16398.3</v>
      </c>
    </row>
    <row r="90" spans="1:11" ht="17.25" customHeight="1" x14ac:dyDescent="0.25">
      <c r="A90" s="146"/>
      <c r="B90" s="48" t="s">
        <v>208</v>
      </c>
      <c r="C90" s="42" t="s">
        <v>28</v>
      </c>
      <c r="D90" s="42" t="s">
        <v>18</v>
      </c>
      <c r="E90" s="42" t="s">
        <v>18</v>
      </c>
      <c r="F90" s="28" t="s">
        <v>14</v>
      </c>
      <c r="G90" s="29">
        <v>4</v>
      </c>
      <c r="H90" s="28" t="s">
        <v>201</v>
      </c>
      <c r="I90" s="28" t="s">
        <v>282</v>
      </c>
      <c r="J90" s="29">
        <v>110</v>
      </c>
      <c r="K90" s="31">
        <f>'Прил 4'!K243</f>
        <v>13435.9</v>
      </c>
    </row>
    <row r="91" spans="1:11" ht="19.5" customHeight="1" x14ac:dyDescent="0.25">
      <c r="A91" s="146"/>
      <c r="B91" s="48" t="s">
        <v>209</v>
      </c>
      <c r="C91" s="42" t="s">
        <v>28</v>
      </c>
      <c r="D91" s="42" t="s">
        <v>18</v>
      </c>
      <c r="E91" s="42" t="s">
        <v>18</v>
      </c>
      <c r="F91" s="28" t="s">
        <v>14</v>
      </c>
      <c r="G91" s="29">
        <v>4</v>
      </c>
      <c r="H91" s="28" t="s">
        <v>201</v>
      </c>
      <c r="I91" s="28" t="s">
        <v>282</v>
      </c>
      <c r="J91" s="29">
        <v>120</v>
      </c>
      <c r="K91" s="31">
        <f>'Прил 4'!K244</f>
        <v>0</v>
      </c>
    </row>
    <row r="92" spans="1:11" ht="30" x14ac:dyDescent="0.25">
      <c r="A92" s="146"/>
      <c r="B92" s="47" t="s">
        <v>218</v>
      </c>
      <c r="C92" s="42" t="s">
        <v>28</v>
      </c>
      <c r="D92" s="42" t="s">
        <v>18</v>
      </c>
      <c r="E92" s="42" t="s">
        <v>18</v>
      </c>
      <c r="F92" s="28" t="s">
        <v>14</v>
      </c>
      <c r="G92" s="29">
        <v>4</v>
      </c>
      <c r="H92" s="28" t="s">
        <v>201</v>
      </c>
      <c r="I92" s="28" t="s">
        <v>282</v>
      </c>
      <c r="J92" s="29">
        <v>240</v>
      </c>
      <c r="K92" s="31">
        <f>'Прил 4'!K245</f>
        <v>2911.4</v>
      </c>
    </row>
    <row r="93" spans="1:11" ht="15" customHeight="1" x14ac:dyDescent="0.25">
      <c r="A93" s="145"/>
      <c r="B93" s="27" t="s">
        <v>210</v>
      </c>
      <c r="C93" s="42" t="s">
        <v>28</v>
      </c>
      <c r="D93" s="42" t="s">
        <v>18</v>
      </c>
      <c r="E93" s="42" t="s">
        <v>18</v>
      </c>
      <c r="F93" s="28" t="s">
        <v>14</v>
      </c>
      <c r="G93" s="29">
        <v>4</v>
      </c>
      <c r="H93" s="28" t="s">
        <v>201</v>
      </c>
      <c r="I93" s="28" t="s">
        <v>282</v>
      </c>
      <c r="J93" s="29">
        <v>850</v>
      </c>
      <c r="K93" s="31">
        <f>'Прил 4'!K246</f>
        <v>51</v>
      </c>
    </row>
    <row r="94" spans="1:11" ht="52.5" customHeight="1" x14ac:dyDescent="0.25">
      <c r="A94" s="145" t="s">
        <v>376</v>
      </c>
      <c r="B94" s="60" t="s">
        <v>378</v>
      </c>
      <c r="C94" s="36" t="s">
        <v>28</v>
      </c>
      <c r="D94" s="36" t="s">
        <v>18</v>
      </c>
      <c r="E94" s="36" t="s">
        <v>14</v>
      </c>
      <c r="F94" s="24" t="s">
        <v>14</v>
      </c>
      <c r="G94" s="25">
        <v>5</v>
      </c>
      <c r="H94" s="24"/>
      <c r="I94" s="28"/>
      <c r="J94" s="25"/>
      <c r="K94" s="55">
        <f>K95</f>
        <v>1067</v>
      </c>
    </row>
    <row r="95" spans="1:11" ht="15" customHeight="1" x14ac:dyDescent="0.25">
      <c r="A95" s="145"/>
      <c r="B95" s="47" t="s">
        <v>188</v>
      </c>
      <c r="C95" s="42" t="s">
        <v>28</v>
      </c>
      <c r="D95" s="42" t="s">
        <v>18</v>
      </c>
      <c r="E95" s="42" t="s">
        <v>14</v>
      </c>
      <c r="F95" s="28" t="s">
        <v>14</v>
      </c>
      <c r="G95" s="29">
        <v>5</v>
      </c>
      <c r="H95" s="28" t="s">
        <v>201</v>
      </c>
      <c r="I95" s="28" t="s">
        <v>281</v>
      </c>
      <c r="J95" s="29"/>
      <c r="K95" s="31">
        <f>K96</f>
        <v>1067</v>
      </c>
    </row>
    <row r="96" spans="1:11" ht="33.75" customHeight="1" x14ac:dyDescent="0.25">
      <c r="A96" s="145"/>
      <c r="B96" s="47" t="s">
        <v>218</v>
      </c>
      <c r="C96" s="42" t="s">
        <v>28</v>
      </c>
      <c r="D96" s="42" t="s">
        <v>18</v>
      </c>
      <c r="E96" s="42" t="s">
        <v>14</v>
      </c>
      <c r="F96" s="28" t="s">
        <v>14</v>
      </c>
      <c r="G96" s="29">
        <v>5</v>
      </c>
      <c r="H96" s="28" t="s">
        <v>201</v>
      </c>
      <c r="I96" s="28" t="s">
        <v>281</v>
      </c>
      <c r="J96" s="29">
        <v>240</v>
      </c>
      <c r="K96" s="31">
        <f>'Прил 4'!K235</f>
        <v>1067</v>
      </c>
    </row>
    <row r="97" spans="1:11" ht="36" customHeight="1" x14ac:dyDescent="0.25">
      <c r="A97" s="144" t="s">
        <v>328</v>
      </c>
      <c r="B97" s="46" t="s">
        <v>196</v>
      </c>
      <c r="C97" s="21" t="s">
        <v>28</v>
      </c>
      <c r="D97" s="21"/>
      <c r="E97" s="21"/>
      <c r="F97" s="21"/>
      <c r="G97" s="20"/>
      <c r="H97" s="21"/>
      <c r="I97" s="53"/>
      <c r="J97" s="20"/>
      <c r="K97" s="33">
        <f>K98</f>
        <v>25</v>
      </c>
    </row>
    <row r="98" spans="1:11" ht="15" customHeight="1" x14ac:dyDescent="0.25">
      <c r="A98" s="145"/>
      <c r="B98" s="47" t="s">
        <v>207</v>
      </c>
      <c r="C98" s="42" t="s">
        <v>28</v>
      </c>
      <c r="D98" s="42" t="s">
        <v>17</v>
      </c>
      <c r="E98" s="42" t="s">
        <v>100</v>
      </c>
      <c r="F98" s="28" t="s">
        <v>17</v>
      </c>
      <c r="G98" s="29">
        <v>0</v>
      </c>
      <c r="H98" s="28" t="s">
        <v>201</v>
      </c>
      <c r="I98" s="42" t="s">
        <v>270</v>
      </c>
      <c r="J98" s="29"/>
      <c r="K98" s="31">
        <f>K99</f>
        <v>25</v>
      </c>
    </row>
    <row r="99" spans="1:11" ht="41.25" customHeight="1" x14ac:dyDescent="0.25">
      <c r="A99" s="145"/>
      <c r="B99" s="47" t="s">
        <v>235</v>
      </c>
      <c r="C99" s="42" t="s">
        <v>28</v>
      </c>
      <c r="D99" s="42" t="s">
        <v>17</v>
      </c>
      <c r="E99" s="42" t="s">
        <v>100</v>
      </c>
      <c r="F99" s="28" t="s">
        <v>17</v>
      </c>
      <c r="G99" s="29">
        <v>0</v>
      </c>
      <c r="H99" s="28" t="s">
        <v>201</v>
      </c>
      <c r="I99" s="42" t="s">
        <v>270</v>
      </c>
      <c r="J99" s="29">
        <v>810</v>
      </c>
      <c r="K99" s="31">
        <f>'Прил 4'!K159</f>
        <v>25</v>
      </c>
    </row>
    <row r="100" spans="1:11" ht="33.75" customHeight="1" x14ac:dyDescent="0.25">
      <c r="A100" s="144" t="s">
        <v>329</v>
      </c>
      <c r="B100" s="46" t="s">
        <v>236</v>
      </c>
      <c r="C100" s="21" t="s">
        <v>28</v>
      </c>
      <c r="D100" s="21"/>
      <c r="E100" s="21"/>
      <c r="F100" s="21"/>
      <c r="G100" s="20"/>
      <c r="H100" s="21"/>
      <c r="I100" s="53"/>
      <c r="J100" s="20"/>
      <c r="K100" s="33">
        <f>K101+K108+K111+K114+K117+K122</f>
        <v>23995</v>
      </c>
    </row>
    <row r="101" spans="1:11" ht="30.75" customHeight="1" x14ac:dyDescent="0.25">
      <c r="A101" s="145" t="s">
        <v>330</v>
      </c>
      <c r="B101" s="60" t="s">
        <v>179</v>
      </c>
      <c r="C101" s="36" t="s">
        <v>28</v>
      </c>
      <c r="D101" s="36" t="s">
        <v>18</v>
      </c>
      <c r="E101" s="36" t="s">
        <v>13</v>
      </c>
      <c r="F101" s="24" t="s">
        <v>18</v>
      </c>
      <c r="G101" s="25">
        <v>1</v>
      </c>
      <c r="H101" s="24"/>
      <c r="I101" s="28"/>
      <c r="J101" s="25"/>
      <c r="K101" s="55">
        <f>K102+K106</f>
        <v>589.20000000000005</v>
      </c>
    </row>
    <row r="102" spans="1:11" ht="14.25" customHeight="1" x14ac:dyDescent="0.25">
      <c r="A102" s="145"/>
      <c r="B102" s="47" t="s">
        <v>134</v>
      </c>
      <c r="C102" s="42" t="s">
        <v>28</v>
      </c>
      <c r="D102" s="42" t="s">
        <v>18</v>
      </c>
      <c r="E102" s="42" t="s">
        <v>13</v>
      </c>
      <c r="F102" s="28" t="s">
        <v>18</v>
      </c>
      <c r="G102" s="29">
        <v>1</v>
      </c>
      <c r="H102" s="28" t="s">
        <v>201</v>
      </c>
      <c r="I102" s="42" t="s">
        <v>271</v>
      </c>
      <c r="J102" s="29"/>
      <c r="K102" s="31">
        <f>K103</f>
        <v>489.2</v>
      </c>
    </row>
    <row r="103" spans="1:11" ht="30" x14ac:dyDescent="0.25">
      <c r="A103" s="145"/>
      <c r="B103" s="47" t="s">
        <v>218</v>
      </c>
      <c r="C103" s="42" t="s">
        <v>28</v>
      </c>
      <c r="D103" s="42" t="s">
        <v>18</v>
      </c>
      <c r="E103" s="42" t="s">
        <v>13</v>
      </c>
      <c r="F103" s="28" t="s">
        <v>18</v>
      </c>
      <c r="G103" s="29">
        <v>1</v>
      </c>
      <c r="H103" s="28" t="s">
        <v>201</v>
      </c>
      <c r="I103" s="42" t="s">
        <v>271</v>
      </c>
      <c r="J103" s="29">
        <v>240</v>
      </c>
      <c r="K103" s="31">
        <f>'Прил 4'!K165</f>
        <v>489.2</v>
      </c>
    </row>
    <row r="104" spans="1:11" ht="15" hidden="1" customHeight="1" x14ac:dyDescent="0.25">
      <c r="A104" s="145"/>
      <c r="B104" s="47" t="s">
        <v>130</v>
      </c>
      <c r="C104" s="42" t="s">
        <v>28</v>
      </c>
      <c r="D104" s="42" t="s">
        <v>18</v>
      </c>
      <c r="E104" s="42" t="s">
        <v>13</v>
      </c>
      <c r="F104" s="28" t="s">
        <v>18</v>
      </c>
      <c r="G104" s="29">
        <v>1</v>
      </c>
      <c r="H104" s="28"/>
      <c r="I104" s="42" t="s">
        <v>131</v>
      </c>
      <c r="J104" s="29"/>
      <c r="K104" s="31">
        <v>0</v>
      </c>
    </row>
    <row r="105" spans="1:11" ht="30" hidden="1" x14ac:dyDescent="0.25">
      <c r="A105" s="145"/>
      <c r="B105" s="47" t="s">
        <v>218</v>
      </c>
      <c r="C105" s="42" t="s">
        <v>28</v>
      </c>
      <c r="D105" s="42" t="s">
        <v>18</v>
      </c>
      <c r="E105" s="42" t="s">
        <v>13</v>
      </c>
      <c r="F105" s="28" t="s">
        <v>18</v>
      </c>
      <c r="G105" s="29">
        <v>1</v>
      </c>
      <c r="H105" s="28"/>
      <c r="I105" s="28" t="s">
        <v>131</v>
      </c>
      <c r="J105" s="29">
        <v>240</v>
      </c>
      <c r="K105" s="31" t="e">
        <f>'Прил 4'!#REF!</f>
        <v>#REF!</v>
      </c>
    </row>
    <row r="106" spans="1:11" ht="15" customHeight="1" x14ac:dyDescent="0.25">
      <c r="A106" s="145"/>
      <c r="B106" s="47" t="s">
        <v>237</v>
      </c>
      <c r="C106" s="42" t="s">
        <v>28</v>
      </c>
      <c r="D106" s="42" t="s">
        <v>18</v>
      </c>
      <c r="E106" s="42" t="s">
        <v>13</v>
      </c>
      <c r="F106" s="28" t="s">
        <v>18</v>
      </c>
      <c r="G106" s="29">
        <v>1</v>
      </c>
      <c r="H106" s="28" t="s">
        <v>201</v>
      </c>
      <c r="I106" s="28" t="s">
        <v>272</v>
      </c>
      <c r="J106" s="29"/>
      <c r="K106" s="31">
        <f>K107</f>
        <v>100</v>
      </c>
    </row>
    <row r="107" spans="1:11" ht="33.75" customHeight="1" x14ac:dyDescent="0.25">
      <c r="A107" s="145"/>
      <c r="B107" s="47" t="s">
        <v>218</v>
      </c>
      <c r="C107" s="42" t="s">
        <v>28</v>
      </c>
      <c r="D107" s="42" t="s">
        <v>18</v>
      </c>
      <c r="E107" s="42" t="s">
        <v>13</v>
      </c>
      <c r="F107" s="28" t="s">
        <v>18</v>
      </c>
      <c r="G107" s="29">
        <v>1</v>
      </c>
      <c r="H107" s="28" t="s">
        <v>201</v>
      </c>
      <c r="I107" s="28" t="s">
        <v>272</v>
      </c>
      <c r="J107" s="29">
        <v>240</v>
      </c>
      <c r="K107" s="31">
        <f>'Прил 4'!K167</f>
        <v>100</v>
      </c>
    </row>
    <row r="108" spans="1:11" ht="33" customHeight="1" x14ac:dyDescent="0.25">
      <c r="A108" s="145" t="s">
        <v>332</v>
      </c>
      <c r="B108" s="60" t="s">
        <v>356</v>
      </c>
      <c r="C108" s="36" t="s">
        <v>28</v>
      </c>
      <c r="D108" s="36" t="s">
        <v>18</v>
      </c>
      <c r="E108" s="36" t="s">
        <v>13</v>
      </c>
      <c r="F108" s="24" t="s">
        <v>18</v>
      </c>
      <c r="G108" s="25">
        <v>2</v>
      </c>
      <c r="H108" s="24"/>
      <c r="I108" s="28"/>
      <c r="J108" s="25"/>
      <c r="K108" s="55">
        <f>K109</f>
        <v>100</v>
      </c>
    </row>
    <row r="109" spans="1:11" ht="15" customHeight="1" x14ac:dyDescent="0.25">
      <c r="A109" s="145"/>
      <c r="B109" s="47" t="s">
        <v>134</v>
      </c>
      <c r="C109" s="42" t="s">
        <v>28</v>
      </c>
      <c r="D109" s="42" t="s">
        <v>18</v>
      </c>
      <c r="E109" s="42" t="s">
        <v>13</v>
      </c>
      <c r="F109" s="28" t="s">
        <v>18</v>
      </c>
      <c r="G109" s="29">
        <v>2</v>
      </c>
      <c r="H109" s="28" t="s">
        <v>201</v>
      </c>
      <c r="I109" s="28" t="s">
        <v>271</v>
      </c>
      <c r="J109" s="29"/>
      <c r="K109" s="31">
        <f>K110</f>
        <v>100</v>
      </c>
    </row>
    <row r="110" spans="1:11" ht="27.75" customHeight="1" x14ac:dyDescent="0.25">
      <c r="A110" s="145"/>
      <c r="B110" s="47" t="s">
        <v>218</v>
      </c>
      <c r="C110" s="42" t="s">
        <v>28</v>
      </c>
      <c r="D110" s="42" t="s">
        <v>18</v>
      </c>
      <c r="E110" s="42" t="s">
        <v>13</v>
      </c>
      <c r="F110" s="28" t="s">
        <v>18</v>
      </c>
      <c r="G110" s="29">
        <v>2</v>
      </c>
      <c r="H110" s="28" t="s">
        <v>201</v>
      </c>
      <c r="I110" s="28" t="s">
        <v>271</v>
      </c>
      <c r="J110" s="29">
        <v>240</v>
      </c>
      <c r="K110" s="31">
        <f>'Прил 4'!K170</f>
        <v>100</v>
      </c>
    </row>
    <row r="111" spans="1:11" ht="37.5" customHeight="1" x14ac:dyDescent="0.25">
      <c r="A111" s="145" t="s">
        <v>334</v>
      </c>
      <c r="B111" s="34" t="s">
        <v>357</v>
      </c>
      <c r="C111" s="35">
        <v>871</v>
      </c>
      <c r="D111" s="36" t="s">
        <v>18</v>
      </c>
      <c r="E111" s="36" t="s">
        <v>15</v>
      </c>
      <c r="F111" s="36" t="s">
        <v>18</v>
      </c>
      <c r="G111" s="35">
        <v>3</v>
      </c>
      <c r="H111" s="36"/>
      <c r="I111" s="42"/>
      <c r="J111" s="87"/>
      <c r="K111" s="55">
        <f>K112</f>
        <v>68.800000000000011</v>
      </c>
    </row>
    <row r="112" spans="1:11" ht="16.5" customHeight="1" x14ac:dyDescent="0.25">
      <c r="A112" s="145"/>
      <c r="B112" s="48" t="s">
        <v>128</v>
      </c>
      <c r="C112" s="41">
        <v>871</v>
      </c>
      <c r="D112" s="42" t="s">
        <v>18</v>
      </c>
      <c r="E112" s="42" t="s">
        <v>15</v>
      </c>
      <c r="F112" s="42" t="s">
        <v>18</v>
      </c>
      <c r="G112" s="41">
        <v>3</v>
      </c>
      <c r="H112" s="42" t="s">
        <v>201</v>
      </c>
      <c r="I112" s="128">
        <v>29550</v>
      </c>
      <c r="J112" s="62"/>
      <c r="K112" s="43">
        <f>K113</f>
        <v>68.800000000000011</v>
      </c>
    </row>
    <row r="113" spans="1:11" ht="32.25" customHeight="1" x14ac:dyDescent="0.25">
      <c r="A113" s="145"/>
      <c r="B113" s="47" t="s">
        <v>218</v>
      </c>
      <c r="C113" s="41">
        <v>871</v>
      </c>
      <c r="D113" s="42" t="s">
        <v>18</v>
      </c>
      <c r="E113" s="42" t="s">
        <v>15</v>
      </c>
      <c r="F113" s="42" t="s">
        <v>18</v>
      </c>
      <c r="G113" s="41">
        <v>3</v>
      </c>
      <c r="H113" s="42" t="s">
        <v>201</v>
      </c>
      <c r="I113" s="128">
        <v>29550</v>
      </c>
      <c r="J113" s="128">
        <v>240</v>
      </c>
      <c r="K113" s="31">
        <f>'Прил 4'!K191</f>
        <v>68.800000000000011</v>
      </c>
    </row>
    <row r="114" spans="1:11" ht="34.5" customHeight="1" x14ac:dyDescent="0.25">
      <c r="A114" s="145" t="s">
        <v>331</v>
      </c>
      <c r="B114" s="60" t="s">
        <v>132</v>
      </c>
      <c r="C114" s="36" t="s">
        <v>28</v>
      </c>
      <c r="D114" s="36" t="s">
        <v>18</v>
      </c>
      <c r="E114" s="36" t="s">
        <v>13</v>
      </c>
      <c r="F114" s="24" t="s">
        <v>18</v>
      </c>
      <c r="G114" s="25">
        <v>4</v>
      </c>
      <c r="H114" s="24"/>
      <c r="I114" s="28"/>
      <c r="J114" s="25"/>
      <c r="K114" s="55">
        <f>K115</f>
        <v>471.2</v>
      </c>
    </row>
    <row r="115" spans="1:11" ht="15" customHeight="1" x14ac:dyDescent="0.25">
      <c r="A115" s="145"/>
      <c r="B115" s="47" t="s">
        <v>207</v>
      </c>
      <c r="C115" s="42" t="s">
        <v>28</v>
      </c>
      <c r="D115" s="42" t="s">
        <v>18</v>
      </c>
      <c r="E115" s="42" t="s">
        <v>13</v>
      </c>
      <c r="F115" s="28" t="s">
        <v>18</v>
      </c>
      <c r="G115" s="29">
        <v>4</v>
      </c>
      <c r="H115" s="28" t="s">
        <v>201</v>
      </c>
      <c r="I115" s="28" t="s">
        <v>270</v>
      </c>
      <c r="J115" s="29"/>
      <c r="K115" s="31">
        <f>K116</f>
        <v>471.2</v>
      </c>
    </row>
    <row r="116" spans="1:11" ht="45" customHeight="1" x14ac:dyDescent="0.25">
      <c r="A116" s="145"/>
      <c r="B116" s="47" t="s">
        <v>235</v>
      </c>
      <c r="C116" s="42" t="s">
        <v>28</v>
      </c>
      <c r="D116" s="42" t="s">
        <v>18</v>
      </c>
      <c r="E116" s="42" t="s">
        <v>13</v>
      </c>
      <c r="F116" s="28" t="s">
        <v>18</v>
      </c>
      <c r="G116" s="29">
        <v>4</v>
      </c>
      <c r="H116" s="28" t="s">
        <v>201</v>
      </c>
      <c r="I116" s="28" t="s">
        <v>270</v>
      </c>
      <c r="J116" s="29">
        <v>810</v>
      </c>
      <c r="K116" s="31">
        <f>'Прил 4'!K173</f>
        <v>471.2</v>
      </c>
    </row>
    <row r="117" spans="1:11" ht="32.25" customHeight="1" x14ac:dyDescent="0.25">
      <c r="A117" s="145" t="s">
        <v>333</v>
      </c>
      <c r="B117" s="60" t="s">
        <v>355</v>
      </c>
      <c r="C117" s="36" t="s">
        <v>28</v>
      </c>
      <c r="D117" s="36" t="s">
        <v>18</v>
      </c>
      <c r="E117" s="36" t="s">
        <v>201</v>
      </c>
      <c r="F117" s="24" t="s">
        <v>18</v>
      </c>
      <c r="G117" s="25">
        <v>5</v>
      </c>
      <c r="H117" s="24"/>
      <c r="I117" s="28"/>
      <c r="J117" s="25"/>
      <c r="K117" s="55">
        <f>K118+K120</f>
        <v>558.5</v>
      </c>
    </row>
    <row r="118" spans="1:11" ht="15" customHeight="1" x14ac:dyDescent="0.25">
      <c r="A118" s="145"/>
      <c r="B118" s="47" t="s">
        <v>134</v>
      </c>
      <c r="C118" s="42" t="s">
        <v>28</v>
      </c>
      <c r="D118" s="42" t="s">
        <v>18</v>
      </c>
      <c r="E118" s="42" t="s">
        <v>13</v>
      </c>
      <c r="F118" s="28" t="s">
        <v>18</v>
      </c>
      <c r="G118" s="29">
        <v>5</v>
      </c>
      <c r="H118" s="28" t="s">
        <v>201</v>
      </c>
      <c r="I118" s="28" t="s">
        <v>271</v>
      </c>
      <c r="J118" s="29"/>
      <c r="K118" s="31">
        <f>K119</f>
        <v>290</v>
      </c>
    </row>
    <row r="119" spans="1:11" ht="29.25" customHeight="1" x14ac:dyDescent="0.25">
      <c r="A119" s="145"/>
      <c r="B119" s="47" t="s">
        <v>218</v>
      </c>
      <c r="C119" s="42" t="s">
        <v>28</v>
      </c>
      <c r="D119" s="42" t="s">
        <v>18</v>
      </c>
      <c r="E119" s="42" t="s">
        <v>13</v>
      </c>
      <c r="F119" s="28" t="s">
        <v>18</v>
      </c>
      <c r="G119" s="29">
        <v>5</v>
      </c>
      <c r="H119" s="28" t="s">
        <v>201</v>
      </c>
      <c r="I119" s="28" t="s">
        <v>271</v>
      </c>
      <c r="J119" s="29">
        <v>240</v>
      </c>
      <c r="K119" s="31">
        <f>'Прил 4'!K176</f>
        <v>290</v>
      </c>
    </row>
    <row r="120" spans="1:11" ht="15" customHeight="1" x14ac:dyDescent="0.25">
      <c r="A120" s="145"/>
      <c r="B120" s="48" t="s">
        <v>128</v>
      </c>
      <c r="C120" s="41">
        <v>871</v>
      </c>
      <c r="D120" s="42" t="s">
        <v>18</v>
      </c>
      <c r="E120" s="42" t="s">
        <v>15</v>
      </c>
      <c r="F120" s="42" t="s">
        <v>18</v>
      </c>
      <c r="G120" s="41">
        <v>5</v>
      </c>
      <c r="H120" s="42" t="s">
        <v>201</v>
      </c>
      <c r="I120" s="128">
        <v>29550</v>
      </c>
      <c r="J120" s="128"/>
      <c r="K120" s="31">
        <f>K121</f>
        <v>268.5</v>
      </c>
    </row>
    <row r="121" spans="1:11" ht="30" x14ac:dyDescent="0.25">
      <c r="A121" s="145"/>
      <c r="B121" s="47" t="s">
        <v>218</v>
      </c>
      <c r="C121" s="41">
        <v>871</v>
      </c>
      <c r="D121" s="42" t="s">
        <v>18</v>
      </c>
      <c r="E121" s="42" t="s">
        <v>15</v>
      </c>
      <c r="F121" s="42" t="s">
        <v>18</v>
      </c>
      <c r="G121" s="41">
        <v>5</v>
      </c>
      <c r="H121" s="42" t="s">
        <v>201</v>
      </c>
      <c r="I121" s="128">
        <v>29550</v>
      </c>
      <c r="J121" s="128">
        <v>240</v>
      </c>
      <c r="K121" s="31">
        <f>'Прил 4'!K194</f>
        <v>268.5</v>
      </c>
    </row>
    <row r="122" spans="1:11" ht="43.5" x14ac:dyDescent="0.25">
      <c r="A122" s="145" t="s">
        <v>379</v>
      </c>
      <c r="B122" s="60" t="s">
        <v>380</v>
      </c>
      <c r="C122" s="36" t="s">
        <v>28</v>
      </c>
      <c r="D122" s="36" t="s">
        <v>18</v>
      </c>
      <c r="E122" s="36" t="s">
        <v>13</v>
      </c>
      <c r="F122" s="24" t="s">
        <v>18</v>
      </c>
      <c r="G122" s="25">
        <v>6</v>
      </c>
      <c r="H122" s="24"/>
      <c r="I122" s="28"/>
      <c r="J122" s="25"/>
      <c r="K122" s="55">
        <f>K123</f>
        <v>22207.3</v>
      </c>
    </row>
    <row r="123" spans="1:11" ht="20.25" customHeight="1" x14ac:dyDescent="0.25">
      <c r="A123" s="145"/>
      <c r="B123" s="47" t="s">
        <v>230</v>
      </c>
      <c r="C123" s="42" t="s">
        <v>28</v>
      </c>
      <c r="D123" s="42" t="s">
        <v>18</v>
      </c>
      <c r="E123" s="42" t="s">
        <v>13</v>
      </c>
      <c r="F123" s="28" t="s">
        <v>18</v>
      </c>
      <c r="G123" s="29">
        <v>6</v>
      </c>
      <c r="H123" s="28" t="s">
        <v>201</v>
      </c>
      <c r="I123" s="28" t="s">
        <v>257</v>
      </c>
      <c r="J123" s="29"/>
      <c r="K123" s="31">
        <f>K124</f>
        <v>22207.3</v>
      </c>
    </row>
    <row r="124" spans="1:11" ht="30" x14ac:dyDescent="0.25">
      <c r="A124" s="145"/>
      <c r="B124" s="47" t="s">
        <v>218</v>
      </c>
      <c r="C124" s="42" t="s">
        <v>28</v>
      </c>
      <c r="D124" s="42" t="s">
        <v>18</v>
      </c>
      <c r="E124" s="42" t="s">
        <v>13</v>
      </c>
      <c r="F124" s="28" t="s">
        <v>18</v>
      </c>
      <c r="G124" s="29">
        <v>6</v>
      </c>
      <c r="H124" s="28" t="s">
        <v>201</v>
      </c>
      <c r="I124" s="28" t="s">
        <v>257</v>
      </c>
      <c r="J124" s="29">
        <v>240</v>
      </c>
      <c r="K124" s="31">
        <f>'Прил 4'!K179</f>
        <v>22207.3</v>
      </c>
    </row>
    <row r="125" spans="1:11" ht="37.5" customHeight="1" x14ac:dyDescent="0.2">
      <c r="A125" s="144" t="s">
        <v>335</v>
      </c>
      <c r="B125" s="46" t="s">
        <v>148</v>
      </c>
      <c r="C125" s="20">
        <v>871</v>
      </c>
      <c r="D125" s="21"/>
      <c r="E125" s="21"/>
      <c r="F125" s="21"/>
      <c r="G125" s="20"/>
      <c r="H125" s="21"/>
      <c r="I125" s="21"/>
      <c r="J125" s="20"/>
      <c r="K125" s="22">
        <f>K126+K133+K138+K147</f>
        <v>8146.5</v>
      </c>
    </row>
    <row r="126" spans="1:11" ht="15" customHeight="1" x14ac:dyDescent="0.2">
      <c r="A126" s="145" t="s">
        <v>336</v>
      </c>
      <c r="B126" s="23" t="s">
        <v>180</v>
      </c>
      <c r="C126" s="25">
        <v>871</v>
      </c>
      <c r="D126" s="24" t="s">
        <v>22</v>
      </c>
      <c r="E126" s="24" t="s">
        <v>22</v>
      </c>
      <c r="F126" s="24" t="s">
        <v>135</v>
      </c>
      <c r="G126" s="25">
        <v>1</v>
      </c>
      <c r="H126" s="24"/>
      <c r="I126" s="24"/>
      <c r="J126" s="25"/>
      <c r="K126" s="26">
        <f>K127+K129+K131</f>
        <v>403</v>
      </c>
    </row>
    <row r="127" spans="1:11" ht="28.5" customHeight="1" x14ac:dyDescent="0.25">
      <c r="A127" s="145"/>
      <c r="B127" s="27" t="s">
        <v>152</v>
      </c>
      <c r="C127" s="29">
        <v>871</v>
      </c>
      <c r="D127" s="28" t="s">
        <v>22</v>
      </c>
      <c r="E127" s="28" t="s">
        <v>22</v>
      </c>
      <c r="F127" s="28" t="s">
        <v>135</v>
      </c>
      <c r="G127" s="29">
        <v>1</v>
      </c>
      <c r="H127" s="28" t="s">
        <v>201</v>
      </c>
      <c r="I127" s="28" t="s">
        <v>284</v>
      </c>
      <c r="J127" s="29"/>
      <c r="K127" s="30">
        <f>K128</f>
        <v>300</v>
      </c>
    </row>
    <row r="128" spans="1:11" ht="40.5" customHeight="1" x14ac:dyDescent="0.25">
      <c r="A128" s="145"/>
      <c r="B128" s="47" t="s">
        <v>235</v>
      </c>
      <c r="C128" s="29">
        <v>871</v>
      </c>
      <c r="D128" s="28" t="s">
        <v>22</v>
      </c>
      <c r="E128" s="28" t="s">
        <v>22</v>
      </c>
      <c r="F128" s="28" t="s">
        <v>135</v>
      </c>
      <c r="G128" s="29">
        <v>1</v>
      </c>
      <c r="H128" s="28" t="s">
        <v>201</v>
      </c>
      <c r="I128" s="28" t="s">
        <v>284</v>
      </c>
      <c r="J128" s="29">
        <v>810</v>
      </c>
      <c r="K128" s="30">
        <f>'Прил 4'!K265</f>
        <v>300</v>
      </c>
    </row>
    <row r="129" spans="1:11" ht="15" customHeight="1" x14ac:dyDescent="0.25">
      <c r="A129" s="145"/>
      <c r="B129" s="27" t="s">
        <v>150</v>
      </c>
      <c r="C129" s="29">
        <v>871</v>
      </c>
      <c r="D129" s="28" t="s">
        <v>22</v>
      </c>
      <c r="E129" s="28" t="s">
        <v>22</v>
      </c>
      <c r="F129" s="28" t="s">
        <v>135</v>
      </c>
      <c r="G129" s="29">
        <v>1</v>
      </c>
      <c r="H129" s="28" t="s">
        <v>201</v>
      </c>
      <c r="I129" s="28" t="s">
        <v>285</v>
      </c>
      <c r="J129" s="29"/>
      <c r="K129" s="30">
        <f>K130</f>
        <v>53</v>
      </c>
    </row>
    <row r="130" spans="1:11" ht="32.25" customHeight="1" x14ac:dyDescent="0.25">
      <c r="A130" s="145"/>
      <c r="B130" s="47" t="s">
        <v>218</v>
      </c>
      <c r="C130" s="29">
        <v>871</v>
      </c>
      <c r="D130" s="28" t="s">
        <v>22</v>
      </c>
      <c r="E130" s="28" t="s">
        <v>22</v>
      </c>
      <c r="F130" s="28" t="s">
        <v>135</v>
      </c>
      <c r="G130" s="29">
        <v>1</v>
      </c>
      <c r="H130" s="28" t="s">
        <v>201</v>
      </c>
      <c r="I130" s="28" t="s">
        <v>285</v>
      </c>
      <c r="J130" s="29">
        <v>240</v>
      </c>
      <c r="K130" s="30">
        <f>'Прил 4'!K267</f>
        <v>53</v>
      </c>
    </row>
    <row r="131" spans="1:11" ht="15" customHeight="1" x14ac:dyDescent="0.25">
      <c r="A131" s="145"/>
      <c r="B131" s="27" t="s">
        <v>153</v>
      </c>
      <c r="C131" s="29">
        <v>871</v>
      </c>
      <c r="D131" s="28" t="s">
        <v>22</v>
      </c>
      <c r="E131" s="28" t="s">
        <v>22</v>
      </c>
      <c r="F131" s="28" t="s">
        <v>135</v>
      </c>
      <c r="G131" s="29">
        <v>1</v>
      </c>
      <c r="H131" s="28" t="s">
        <v>201</v>
      </c>
      <c r="I131" s="42" t="s">
        <v>287</v>
      </c>
      <c r="J131" s="29"/>
      <c r="K131" s="30">
        <f>K132</f>
        <v>50</v>
      </c>
    </row>
    <row r="132" spans="1:11" ht="34.5" customHeight="1" x14ac:dyDescent="0.25">
      <c r="A132" s="145"/>
      <c r="B132" s="47" t="s">
        <v>218</v>
      </c>
      <c r="C132" s="29">
        <v>871</v>
      </c>
      <c r="D132" s="28" t="s">
        <v>22</v>
      </c>
      <c r="E132" s="28" t="s">
        <v>22</v>
      </c>
      <c r="F132" s="28" t="s">
        <v>135</v>
      </c>
      <c r="G132" s="29">
        <v>1</v>
      </c>
      <c r="H132" s="28" t="s">
        <v>201</v>
      </c>
      <c r="I132" s="42" t="s">
        <v>287</v>
      </c>
      <c r="J132" s="29">
        <v>240</v>
      </c>
      <c r="K132" s="30">
        <f>'Прил 4'!K269</f>
        <v>50</v>
      </c>
    </row>
    <row r="133" spans="1:11" ht="15" customHeight="1" x14ac:dyDescent="0.2">
      <c r="A133" s="145" t="s">
        <v>337</v>
      </c>
      <c r="B133" s="60" t="s">
        <v>339</v>
      </c>
      <c r="C133" s="36" t="s">
        <v>28</v>
      </c>
      <c r="D133" s="24" t="s">
        <v>23</v>
      </c>
      <c r="E133" s="24" t="s">
        <v>13</v>
      </c>
      <c r="F133" s="24" t="s">
        <v>135</v>
      </c>
      <c r="G133" s="25">
        <v>2</v>
      </c>
      <c r="H133" s="24"/>
      <c r="I133" s="24"/>
      <c r="J133" s="25"/>
      <c r="K133" s="26">
        <f>K134</f>
        <v>2199.3999999999996</v>
      </c>
    </row>
    <row r="134" spans="1:11" ht="30" customHeight="1" x14ac:dyDescent="0.25">
      <c r="A134" s="145"/>
      <c r="B134" s="47" t="s">
        <v>146</v>
      </c>
      <c r="C134" s="42" t="s">
        <v>28</v>
      </c>
      <c r="D134" s="28" t="s">
        <v>23</v>
      </c>
      <c r="E134" s="28" t="s">
        <v>13</v>
      </c>
      <c r="F134" s="28" t="s">
        <v>135</v>
      </c>
      <c r="G134" s="29">
        <v>2</v>
      </c>
      <c r="H134" s="28" t="s">
        <v>201</v>
      </c>
      <c r="I134" s="28" t="s">
        <v>282</v>
      </c>
      <c r="J134" s="29"/>
      <c r="K134" s="30">
        <f>SUM(K135:K137)</f>
        <v>2199.3999999999996</v>
      </c>
    </row>
    <row r="135" spans="1:11" ht="15" customHeight="1" x14ac:dyDescent="0.25">
      <c r="A135" s="145"/>
      <c r="B135" s="48" t="s">
        <v>208</v>
      </c>
      <c r="C135" s="42" t="s">
        <v>28</v>
      </c>
      <c r="D135" s="28" t="s">
        <v>23</v>
      </c>
      <c r="E135" s="28" t="s">
        <v>13</v>
      </c>
      <c r="F135" s="28" t="s">
        <v>135</v>
      </c>
      <c r="G135" s="29">
        <v>2</v>
      </c>
      <c r="H135" s="28" t="s">
        <v>201</v>
      </c>
      <c r="I135" s="28" t="s">
        <v>282</v>
      </c>
      <c r="J135" s="29">
        <v>110</v>
      </c>
      <c r="K135" s="30">
        <f>'Прил 4'!K275</f>
        <v>1282.3</v>
      </c>
    </row>
    <row r="136" spans="1:11" ht="32.25" customHeight="1" x14ac:dyDescent="0.25">
      <c r="A136" s="145"/>
      <c r="B136" s="47" t="s">
        <v>218</v>
      </c>
      <c r="C136" s="42" t="s">
        <v>28</v>
      </c>
      <c r="D136" s="28" t="s">
        <v>23</v>
      </c>
      <c r="E136" s="28" t="s">
        <v>13</v>
      </c>
      <c r="F136" s="28" t="s">
        <v>135</v>
      </c>
      <c r="G136" s="29">
        <v>2</v>
      </c>
      <c r="H136" s="28" t="s">
        <v>201</v>
      </c>
      <c r="I136" s="28" t="s">
        <v>282</v>
      </c>
      <c r="J136" s="29">
        <v>240</v>
      </c>
      <c r="K136" s="30">
        <f>'Прил 4'!K276</f>
        <v>905.9</v>
      </c>
    </row>
    <row r="137" spans="1:11" ht="15" customHeight="1" x14ac:dyDescent="0.25">
      <c r="A137" s="145"/>
      <c r="B137" s="27" t="s">
        <v>210</v>
      </c>
      <c r="C137" s="42" t="s">
        <v>28</v>
      </c>
      <c r="D137" s="28" t="s">
        <v>23</v>
      </c>
      <c r="E137" s="28" t="s">
        <v>13</v>
      </c>
      <c r="F137" s="28" t="s">
        <v>135</v>
      </c>
      <c r="G137" s="29">
        <v>2</v>
      </c>
      <c r="H137" s="28" t="s">
        <v>201</v>
      </c>
      <c r="I137" s="28" t="s">
        <v>282</v>
      </c>
      <c r="J137" s="29">
        <v>850</v>
      </c>
      <c r="K137" s="30">
        <f>'Прил 4'!K277</f>
        <v>11.2</v>
      </c>
    </row>
    <row r="138" spans="1:11" ht="15" customHeight="1" x14ac:dyDescent="0.2">
      <c r="A138" s="145" t="s">
        <v>338</v>
      </c>
      <c r="B138" s="60" t="s">
        <v>181</v>
      </c>
      <c r="C138" s="35">
        <v>871</v>
      </c>
      <c r="D138" s="36" t="s">
        <v>23</v>
      </c>
      <c r="E138" s="36" t="s">
        <v>17</v>
      </c>
      <c r="F138" s="36" t="s">
        <v>135</v>
      </c>
      <c r="G138" s="25">
        <v>3</v>
      </c>
      <c r="H138" s="24"/>
      <c r="I138" s="36"/>
      <c r="J138" s="25"/>
      <c r="K138" s="55">
        <f>K139+K141+K143+K145</f>
        <v>2480.1</v>
      </c>
    </row>
    <row r="139" spans="1:11" ht="15" customHeight="1" x14ac:dyDescent="0.25">
      <c r="A139" s="145"/>
      <c r="B139" s="47" t="s">
        <v>156</v>
      </c>
      <c r="C139" s="41">
        <v>871</v>
      </c>
      <c r="D139" s="42" t="s">
        <v>23</v>
      </c>
      <c r="E139" s="42" t="s">
        <v>17</v>
      </c>
      <c r="F139" s="42" t="s">
        <v>135</v>
      </c>
      <c r="G139" s="29">
        <v>3</v>
      </c>
      <c r="H139" s="28" t="s">
        <v>201</v>
      </c>
      <c r="I139" s="42" t="s">
        <v>289</v>
      </c>
      <c r="J139" s="29"/>
      <c r="K139" s="31">
        <f>K140</f>
        <v>500</v>
      </c>
    </row>
    <row r="140" spans="1:11" ht="31.5" customHeight="1" x14ac:dyDescent="0.25">
      <c r="A140" s="145"/>
      <c r="B140" s="47" t="s">
        <v>218</v>
      </c>
      <c r="C140" s="41">
        <v>871</v>
      </c>
      <c r="D140" s="42" t="s">
        <v>23</v>
      </c>
      <c r="E140" s="42" t="s">
        <v>17</v>
      </c>
      <c r="F140" s="42" t="s">
        <v>135</v>
      </c>
      <c r="G140" s="29">
        <v>3</v>
      </c>
      <c r="H140" s="28" t="s">
        <v>201</v>
      </c>
      <c r="I140" s="42" t="s">
        <v>289</v>
      </c>
      <c r="J140" s="29">
        <v>240</v>
      </c>
      <c r="K140" s="31">
        <f>'Прил 4'!K300</f>
        <v>500</v>
      </c>
    </row>
    <row r="141" spans="1:11" ht="15" customHeight="1" x14ac:dyDescent="0.25">
      <c r="A141" s="145"/>
      <c r="B141" s="47" t="s">
        <v>157</v>
      </c>
      <c r="C141" s="41">
        <v>871</v>
      </c>
      <c r="D141" s="42" t="s">
        <v>23</v>
      </c>
      <c r="E141" s="42" t="s">
        <v>17</v>
      </c>
      <c r="F141" s="42" t="s">
        <v>135</v>
      </c>
      <c r="G141" s="29">
        <v>3</v>
      </c>
      <c r="H141" s="28" t="s">
        <v>201</v>
      </c>
      <c r="I141" s="42" t="s">
        <v>290</v>
      </c>
      <c r="J141" s="29"/>
      <c r="K141" s="31">
        <f>K142</f>
        <v>800</v>
      </c>
    </row>
    <row r="142" spans="1:11" ht="30" x14ac:dyDescent="0.25">
      <c r="A142" s="111"/>
      <c r="B142" s="47" t="s">
        <v>218</v>
      </c>
      <c r="C142" s="41">
        <v>871</v>
      </c>
      <c r="D142" s="42" t="s">
        <v>23</v>
      </c>
      <c r="E142" s="42" t="s">
        <v>17</v>
      </c>
      <c r="F142" s="42" t="s">
        <v>135</v>
      </c>
      <c r="G142" s="29">
        <v>3</v>
      </c>
      <c r="H142" s="28" t="s">
        <v>201</v>
      </c>
      <c r="I142" s="42" t="s">
        <v>290</v>
      </c>
      <c r="J142" s="29">
        <v>240</v>
      </c>
      <c r="K142" s="31">
        <f>'Прил 4'!K302</f>
        <v>800</v>
      </c>
    </row>
    <row r="143" spans="1:11" ht="15" customHeight="1" x14ac:dyDescent="0.25">
      <c r="A143" s="111"/>
      <c r="B143" s="47" t="s">
        <v>150</v>
      </c>
      <c r="C143" s="41">
        <v>871</v>
      </c>
      <c r="D143" s="42" t="s">
        <v>23</v>
      </c>
      <c r="E143" s="42" t="s">
        <v>17</v>
      </c>
      <c r="F143" s="42" t="s">
        <v>135</v>
      </c>
      <c r="G143" s="29">
        <v>3</v>
      </c>
      <c r="H143" s="28" t="s">
        <v>201</v>
      </c>
      <c r="I143" s="42" t="s">
        <v>285</v>
      </c>
      <c r="J143" s="29"/>
      <c r="K143" s="31">
        <f>K144</f>
        <v>992</v>
      </c>
    </row>
    <row r="144" spans="1:11" ht="29.25" customHeight="1" x14ac:dyDescent="0.25">
      <c r="A144" s="111"/>
      <c r="B144" s="47" t="s">
        <v>218</v>
      </c>
      <c r="C144" s="41">
        <v>871</v>
      </c>
      <c r="D144" s="42" t="s">
        <v>23</v>
      </c>
      <c r="E144" s="42" t="s">
        <v>17</v>
      </c>
      <c r="F144" s="42" t="s">
        <v>135</v>
      </c>
      <c r="G144" s="29">
        <v>3</v>
      </c>
      <c r="H144" s="28" t="s">
        <v>201</v>
      </c>
      <c r="I144" s="42" t="s">
        <v>285</v>
      </c>
      <c r="J144" s="29">
        <v>240</v>
      </c>
      <c r="K144" s="31">
        <f>'Прил 4'!K304</f>
        <v>992</v>
      </c>
    </row>
    <row r="145" spans="1:11" ht="15" customHeight="1" x14ac:dyDescent="0.25">
      <c r="A145" s="111"/>
      <c r="B145" s="47" t="s">
        <v>144</v>
      </c>
      <c r="C145" s="41">
        <v>871</v>
      </c>
      <c r="D145" s="42" t="s">
        <v>23</v>
      </c>
      <c r="E145" s="42" t="s">
        <v>17</v>
      </c>
      <c r="F145" s="42" t="s">
        <v>135</v>
      </c>
      <c r="G145" s="29">
        <v>3</v>
      </c>
      <c r="H145" s="28" t="s">
        <v>201</v>
      </c>
      <c r="I145" s="42" t="s">
        <v>277</v>
      </c>
      <c r="J145" s="29"/>
      <c r="K145" s="31">
        <f>K146</f>
        <v>188.10000000000002</v>
      </c>
    </row>
    <row r="146" spans="1:11" ht="30" x14ac:dyDescent="0.25">
      <c r="A146" s="143"/>
      <c r="B146" s="47" t="s">
        <v>218</v>
      </c>
      <c r="C146" s="41">
        <v>871</v>
      </c>
      <c r="D146" s="42" t="s">
        <v>23</v>
      </c>
      <c r="E146" s="42" t="s">
        <v>17</v>
      </c>
      <c r="F146" s="42" t="s">
        <v>135</v>
      </c>
      <c r="G146" s="29">
        <v>3</v>
      </c>
      <c r="H146" s="28" t="s">
        <v>201</v>
      </c>
      <c r="I146" s="42" t="s">
        <v>277</v>
      </c>
      <c r="J146" s="29">
        <v>240</v>
      </c>
      <c r="K146" s="31">
        <f>'Прил 4'!K306</f>
        <v>188.10000000000002</v>
      </c>
    </row>
    <row r="147" spans="1:11" ht="57" customHeight="1" x14ac:dyDescent="0.2">
      <c r="A147" s="147" t="s">
        <v>340</v>
      </c>
      <c r="B147" s="60" t="s">
        <v>358</v>
      </c>
      <c r="C147" s="35">
        <v>871</v>
      </c>
      <c r="D147" s="36" t="s">
        <v>87</v>
      </c>
      <c r="E147" s="36" t="s">
        <v>18</v>
      </c>
      <c r="F147" s="36" t="s">
        <v>135</v>
      </c>
      <c r="G147" s="25">
        <v>4</v>
      </c>
      <c r="H147" s="24"/>
      <c r="I147" s="36"/>
      <c r="J147" s="25"/>
      <c r="K147" s="55">
        <f>K148+K150+K152</f>
        <v>3064</v>
      </c>
    </row>
    <row r="148" spans="1:11" ht="16.5" customHeight="1" x14ac:dyDescent="0.25">
      <c r="A148" s="147"/>
      <c r="B148" s="47" t="s">
        <v>163</v>
      </c>
      <c r="C148" s="41">
        <v>871</v>
      </c>
      <c r="D148" s="42" t="s">
        <v>87</v>
      </c>
      <c r="E148" s="42" t="s">
        <v>18</v>
      </c>
      <c r="F148" s="42" t="s">
        <v>135</v>
      </c>
      <c r="G148" s="29">
        <v>4</v>
      </c>
      <c r="H148" s="28" t="s">
        <v>201</v>
      </c>
      <c r="I148" s="42" t="s">
        <v>292</v>
      </c>
      <c r="J148" s="29"/>
      <c r="K148" s="31">
        <f>K149</f>
        <v>274</v>
      </c>
    </row>
    <row r="149" spans="1:11" ht="30" x14ac:dyDescent="0.25">
      <c r="A149" s="147"/>
      <c r="B149" s="47" t="s">
        <v>218</v>
      </c>
      <c r="C149" s="41">
        <v>871</v>
      </c>
      <c r="D149" s="42" t="s">
        <v>87</v>
      </c>
      <c r="E149" s="42" t="s">
        <v>18</v>
      </c>
      <c r="F149" s="42" t="s">
        <v>135</v>
      </c>
      <c r="G149" s="29">
        <v>4</v>
      </c>
      <c r="H149" s="28" t="s">
        <v>201</v>
      </c>
      <c r="I149" s="42" t="s">
        <v>292</v>
      </c>
      <c r="J149" s="29">
        <v>240</v>
      </c>
      <c r="K149" s="31">
        <f>'Прил 4'!K326</f>
        <v>274</v>
      </c>
    </row>
    <row r="150" spans="1:11" ht="15" customHeight="1" x14ac:dyDescent="0.25">
      <c r="A150" s="147"/>
      <c r="B150" s="47" t="s">
        <v>144</v>
      </c>
      <c r="C150" s="41">
        <v>871</v>
      </c>
      <c r="D150" s="42" t="s">
        <v>87</v>
      </c>
      <c r="E150" s="42" t="s">
        <v>18</v>
      </c>
      <c r="F150" s="42" t="s">
        <v>135</v>
      </c>
      <c r="G150" s="29">
        <v>4</v>
      </c>
      <c r="H150" s="28" t="s">
        <v>201</v>
      </c>
      <c r="I150" s="42" t="s">
        <v>277</v>
      </c>
      <c r="J150" s="29"/>
      <c r="K150" s="31">
        <f>K151</f>
        <v>1290</v>
      </c>
    </row>
    <row r="151" spans="1:11" ht="32.25" customHeight="1" x14ac:dyDescent="0.25">
      <c r="A151" s="147"/>
      <c r="B151" s="47" t="s">
        <v>218</v>
      </c>
      <c r="C151" s="41">
        <v>871</v>
      </c>
      <c r="D151" s="42" t="s">
        <v>87</v>
      </c>
      <c r="E151" s="42" t="s">
        <v>18</v>
      </c>
      <c r="F151" s="42" t="s">
        <v>135</v>
      </c>
      <c r="G151" s="29">
        <v>4</v>
      </c>
      <c r="H151" s="28" t="s">
        <v>201</v>
      </c>
      <c r="I151" s="42" t="s">
        <v>277</v>
      </c>
      <c r="J151" s="29">
        <v>240</v>
      </c>
      <c r="K151" s="31">
        <f>'Прил 4'!K328</f>
        <v>1290</v>
      </c>
    </row>
    <row r="152" spans="1:11" ht="15" customHeight="1" x14ac:dyDescent="0.25">
      <c r="A152" s="147"/>
      <c r="B152" s="47" t="s">
        <v>164</v>
      </c>
      <c r="C152" s="41">
        <v>871</v>
      </c>
      <c r="D152" s="42" t="s">
        <v>87</v>
      </c>
      <c r="E152" s="42" t="s">
        <v>18</v>
      </c>
      <c r="F152" s="42" t="s">
        <v>135</v>
      </c>
      <c r="G152" s="29">
        <v>4</v>
      </c>
      <c r="H152" s="28" t="s">
        <v>201</v>
      </c>
      <c r="I152" s="42" t="s">
        <v>293</v>
      </c>
      <c r="J152" s="29"/>
      <c r="K152" s="31">
        <f>K153</f>
        <v>1500</v>
      </c>
    </row>
    <row r="153" spans="1:11" ht="35.25" customHeight="1" x14ac:dyDescent="0.25">
      <c r="A153" s="147"/>
      <c r="B153" s="47" t="s">
        <v>218</v>
      </c>
      <c r="C153" s="41">
        <v>871</v>
      </c>
      <c r="D153" s="42" t="s">
        <v>87</v>
      </c>
      <c r="E153" s="42" t="s">
        <v>18</v>
      </c>
      <c r="F153" s="42" t="s">
        <v>135</v>
      </c>
      <c r="G153" s="29">
        <v>4</v>
      </c>
      <c r="H153" s="28" t="s">
        <v>201</v>
      </c>
      <c r="I153" s="42" t="s">
        <v>293</v>
      </c>
      <c r="J153" s="29">
        <v>240</v>
      </c>
      <c r="K153" s="31">
        <f>'Прил 4'!K330</f>
        <v>1500</v>
      </c>
    </row>
    <row r="154" spans="1:11" ht="47.25" customHeight="1" x14ac:dyDescent="0.2">
      <c r="A154" s="144" t="s">
        <v>341</v>
      </c>
      <c r="B154" s="32" t="s">
        <v>220</v>
      </c>
      <c r="C154" s="20">
        <v>871</v>
      </c>
      <c r="D154" s="21"/>
      <c r="E154" s="20"/>
      <c r="F154" s="21"/>
      <c r="G154" s="20"/>
      <c r="H154" s="21"/>
      <c r="I154" s="21"/>
      <c r="J154" s="20"/>
      <c r="K154" s="33">
        <f>K155+K171+K178</f>
        <v>1922.3</v>
      </c>
    </row>
    <row r="155" spans="1:11" ht="42" customHeight="1" x14ac:dyDescent="0.2">
      <c r="A155" s="147" t="s">
        <v>342</v>
      </c>
      <c r="B155" s="34" t="s">
        <v>343</v>
      </c>
      <c r="C155" s="35">
        <v>871</v>
      </c>
      <c r="D155" s="36" t="s">
        <v>13</v>
      </c>
      <c r="E155" s="35">
        <v>13</v>
      </c>
      <c r="F155" s="36" t="s">
        <v>22</v>
      </c>
      <c r="G155" s="35">
        <v>1</v>
      </c>
      <c r="H155" s="36"/>
      <c r="I155" s="36"/>
      <c r="J155" s="35"/>
      <c r="K155" s="37">
        <f>K156+K159+K163+K165+K168</f>
        <v>1134</v>
      </c>
    </row>
    <row r="156" spans="1:11" ht="15" x14ac:dyDescent="0.25">
      <c r="A156" s="145"/>
      <c r="B156" s="48" t="s">
        <v>311</v>
      </c>
      <c r="C156" s="41">
        <v>871</v>
      </c>
      <c r="D156" s="42" t="s">
        <v>13</v>
      </c>
      <c r="E156" s="41">
        <v>13</v>
      </c>
      <c r="F156" s="42" t="s">
        <v>22</v>
      </c>
      <c r="G156" s="41">
        <v>1</v>
      </c>
      <c r="H156" s="42" t="s">
        <v>13</v>
      </c>
      <c r="I156" s="42"/>
      <c r="J156" s="41"/>
      <c r="K156" s="43">
        <f>K157</f>
        <v>45</v>
      </c>
    </row>
    <row r="157" spans="1:11" ht="48" customHeight="1" x14ac:dyDescent="0.25">
      <c r="A157" s="145"/>
      <c r="B157" s="44" t="s">
        <v>222</v>
      </c>
      <c r="C157" s="29">
        <v>871</v>
      </c>
      <c r="D157" s="28" t="s">
        <v>13</v>
      </c>
      <c r="E157" s="28" t="s">
        <v>223</v>
      </c>
      <c r="F157" s="28" t="s">
        <v>22</v>
      </c>
      <c r="G157" s="28" t="s">
        <v>224</v>
      </c>
      <c r="H157" s="28" t="s">
        <v>13</v>
      </c>
      <c r="I157" s="28" t="s">
        <v>255</v>
      </c>
      <c r="J157" s="28"/>
      <c r="K157" s="31">
        <f>K158</f>
        <v>45</v>
      </c>
    </row>
    <row r="158" spans="1:11" ht="35.25" customHeight="1" x14ac:dyDescent="0.25">
      <c r="A158" s="145"/>
      <c r="B158" s="44" t="s">
        <v>218</v>
      </c>
      <c r="C158" s="29">
        <v>871</v>
      </c>
      <c r="D158" s="28" t="s">
        <v>13</v>
      </c>
      <c r="E158" s="28" t="s">
        <v>223</v>
      </c>
      <c r="F158" s="28" t="s">
        <v>22</v>
      </c>
      <c r="G158" s="28" t="s">
        <v>224</v>
      </c>
      <c r="H158" s="28" t="s">
        <v>13</v>
      </c>
      <c r="I158" s="28" t="s">
        <v>255</v>
      </c>
      <c r="J158" s="28" t="s">
        <v>225</v>
      </c>
      <c r="K158" s="31">
        <f>'Прил 4'!K77</f>
        <v>45</v>
      </c>
    </row>
    <row r="159" spans="1:11" ht="30" x14ac:dyDescent="0.25">
      <c r="A159" s="145"/>
      <c r="B159" s="48" t="s">
        <v>349</v>
      </c>
      <c r="C159" s="41">
        <v>871</v>
      </c>
      <c r="D159" s="42" t="s">
        <v>13</v>
      </c>
      <c r="E159" s="41">
        <v>13</v>
      </c>
      <c r="F159" s="42" t="s">
        <v>22</v>
      </c>
      <c r="G159" s="41">
        <v>1</v>
      </c>
      <c r="H159" s="42" t="s">
        <v>15</v>
      </c>
      <c r="I159" s="42"/>
      <c r="J159" s="41"/>
      <c r="K159" s="43">
        <f>K160</f>
        <v>70</v>
      </c>
    </row>
    <row r="160" spans="1:11" ht="45" customHeight="1" x14ac:dyDescent="0.25">
      <c r="A160" s="145"/>
      <c r="B160" s="44" t="s">
        <v>222</v>
      </c>
      <c r="C160" s="29">
        <v>871</v>
      </c>
      <c r="D160" s="28" t="s">
        <v>13</v>
      </c>
      <c r="E160" s="28" t="s">
        <v>223</v>
      </c>
      <c r="F160" s="28" t="s">
        <v>22</v>
      </c>
      <c r="G160" s="28" t="s">
        <v>224</v>
      </c>
      <c r="H160" s="28" t="s">
        <v>15</v>
      </c>
      <c r="I160" s="28" t="s">
        <v>255</v>
      </c>
      <c r="J160" s="28"/>
      <c r="K160" s="31">
        <f>K161</f>
        <v>70</v>
      </c>
    </row>
    <row r="161" spans="1:11" ht="34.5" customHeight="1" x14ac:dyDescent="0.25">
      <c r="A161" s="111"/>
      <c r="B161" s="44" t="s">
        <v>218</v>
      </c>
      <c r="C161" s="29">
        <v>871</v>
      </c>
      <c r="D161" s="28" t="s">
        <v>13</v>
      </c>
      <c r="E161" s="28" t="s">
        <v>223</v>
      </c>
      <c r="F161" s="28" t="s">
        <v>22</v>
      </c>
      <c r="G161" s="28" t="s">
        <v>224</v>
      </c>
      <c r="H161" s="28" t="s">
        <v>15</v>
      </c>
      <c r="I161" s="28" t="s">
        <v>255</v>
      </c>
      <c r="J161" s="28" t="s">
        <v>225</v>
      </c>
      <c r="K161" s="31">
        <f>'Прил 4'!K80</f>
        <v>70</v>
      </c>
    </row>
    <row r="162" spans="1:11" ht="15" x14ac:dyDescent="0.25">
      <c r="A162" s="143"/>
      <c r="B162" s="48" t="s">
        <v>313</v>
      </c>
      <c r="C162" s="41">
        <v>871</v>
      </c>
      <c r="D162" s="42" t="s">
        <v>13</v>
      </c>
      <c r="E162" s="41">
        <v>13</v>
      </c>
      <c r="F162" s="42" t="s">
        <v>22</v>
      </c>
      <c r="G162" s="41">
        <v>1</v>
      </c>
      <c r="H162" s="42" t="s">
        <v>14</v>
      </c>
      <c r="I162" s="42"/>
      <c r="J162" s="41"/>
      <c r="K162" s="43">
        <f>K163</f>
        <v>920.6</v>
      </c>
    </row>
    <row r="163" spans="1:11" ht="42.75" customHeight="1" x14ac:dyDescent="0.25">
      <c r="A163" s="143"/>
      <c r="B163" s="44" t="s">
        <v>222</v>
      </c>
      <c r="C163" s="29">
        <v>871</v>
      </c>
      <c r="D163" s="28" t="s">
        <v>13</v>
      </c>
      <c r="E163" s="28" t="s">
        <v>223</v>
      </c>
      <c r="F163" s="28" t="s">
        <v>22</v>
      </c>
      <c r="G163" s="28" t="s">
        <v>224</v>
      </c>
      <c r="H163" s="28" t="s">
        <v>14</v>
      </c>
      <c r="I163" s="28" t="s">
        <v>255</v>
      </c>
      <c r="J163" s="28"/>
      <c r="K163" s="31">
        <f>K164</f>
        <v>920.6</v>
      </c>
    </row>
    <row r="164" spans="1:11" ht="31.5" customHeight="1" x14ac:dyDescent="0.25">
      <c r="A164" s="143"/>
      <c r="B164" s="44" t="s">
        <v>218</v>
      </c>
      <c r="C164" s="29">
        <v>871</v>
      </c>
      <c r="D164" s="28" t="s">
        <v>13</v>
      </c>
      <c r="E164" s="28" t="s">
        <v>223</v>
      </c>
      <c r="F164" s="28" t="s">
        <v>22</v>
      </c>
      <c r="G164" s="28" t="s">
        <v>224</v>
      </c>
      <c r="H164" s="28" t="s">
        <v>14</v>
      </c>
      <c r="I164" s="28" t="s">
        <v>255</v>
      </c>
      <c r="J164" s="28" t="s">
        <v>225</v>
      </c>
      <c r="K164" s="31">
        <f>'Прил 4'!K83</f>
        <v>920.6</v>
      </c>
    </row>
    <row r="165" spans="1:11" ht="15" customHeight="1" x14ac:dyDescent="0.25">
      <c r="A165" s="143"/>
      <c r="B165" s="48" t="s">
        <v>314</v>
      </c>
      <c r="C165" s="41">
        <v>871</v>
      </c>
      <c r="D165" s="42" t="s">
        <v>13</v>
      </c>
      <c r="E165" s="41">
        <v>13</v>
      </c>
      <c r="F165" s="42" t="s">
        <v>22</v>
      </c>
      <c r="G165" s="41">
        <v>1</v>
      </c>
      <c r="H165" s="42" t="s">
        <v>17</v>
      </c>
      <c r="I165" s="42"/>
      <c r="J165" s="41"/>
      <c r="K165" s="43">
        <f>K166</f>
        <v>40</v>
      </c>
    </row>
    <row r="166" spans="1:11" ht="44.25" customHeight="1" x14ac:dyDescent="0.25">
      <c r="A166" s="143"/>
      <c r="B166" s="44" t="s">
        <v>222</v>
      </c>
      <c r="C166" s="29">
        <v>871</v>
      </c>
      <c r="D166" s="28" t="s">
        <v>13</v>
      </c>
      <c r="E166" s="28" t="s">
        <v>223</v>
      </c>
      <c r="F166" s="28" t="s">
        <v>22</v>
      </c>
      <c r="G166" s="28" t="s">
        <v>224</v>
      </c>
      <c r="H166" s="28" t="s">
        <v>17</v>
      </c>
      <c r="I166" s="28" t="s">
        <v>255</v>
      </c>
      <c r="J166" s="28"/>
      <c r="K166" s="31">
        <f>K167</f>
        <v>40</v>
      </c>
    </row>
    <row r="167" spans="1:11" ht="32.25" customHeight="1" x14ac:dyDescent="0.25">
      <c r="A167" s="143"/>
      <c r="B167" s="44" t="s">
        <v>218</v>
      </c>
      <c r="C167" s="29">
        <v>871</v>
      </c>
      <c r="D167" s="28" t="s">
        <v>13</v>
      </c>
      <c r="E167" s="28" t="s">
        <v>223</v>
      </c>
      <c r="F167" s="28" t="s">
        <v>22</v>
      </c>
      <c r="G167" s="28" t="s">
        <v>224</v>
      </c>
      <c r="H167" s="28" t="s">
        <v>17</v>
      </c>
      <c r="I167" s="28" t="s">
        <v>255</v>
      </c>
      <c r="J167" s="28" t="s">
        <v>225</v>
      </c>
      <c r="K167" s="31">
        <f>'Прил 4'!K86</f>
        <v>40</v>
      </c>
    </row>
    <row r="168" spans="1:11" ht="15" customHeight="1" x14ac:dyDescent="0.25">
      <c r="A168" s="143"/>
      <c r="B168" s="48" t="s">
        <v>315</v>
      </c>
      <c r="C168" s="41">
        <v>871</v>
      </c>
      <c r="D168" s="42" t="s">
        <v>13</v>
      </c>
      <c r="E168" s="41">
        <v>13</v>
      </c>
      <c r="F168" s="42" t="s">
        <v>22</v>
      </c>
      <c r="G168" s="41">
        <v>1</v>
      </c>
      <c r="H168" s="42" t="s">
        <v>135</v>
      </c>
      <c r="I168" s="42"/>
      <c r="J168" s="41"/>
      <c r="K168" s="43">
        <f>K169</f>
        <v>58.4</v>
      </c>
    </row>
    <row r="169" spans="1:11" ht="43.5" customHeight="1" x14ac:dyDescent="0.25">
      <c r="A169" s="143"/>
      <c r="B169" s="44" t="s">
        <v>222</v>
      </c>
      <c r="C169" s="29">
        <v>871</v>
      </c>
      <c r="D169" s="28" t="s">
        <v>13</v>
      </c>
      <c r="E169" s="28" t="s">
        <v>223</v>
      </c>
      <c r="F169" s="28" t="s">
        <v>22</v>
      </c>
      <c r="G169" s="28" t="s">
        <v>224</v>
      </c>
      <c r="H169" s="28" t="s">
        <v>135</v>
      </c>
      <c r="I169" s="28" t="s">
        <v>255</v>
      </c>
      <c r="J169" s="28"/>
      <c r="K169" s="31">
        <f>K170</f>
        <v>58.4</v>
      </c>
    </row>
    <row r="170" spans="1:11" ht="33.75" customHeight="1" x14ac:dyDescent="0.25">
      <c r="A170" s="147"/>
      <c r="B170" s="44" t="s">
        <v>218</v>
      </c>
      <c r="C170" s="29">
        <v>871</v>
      </c>
      <c r="D170" s="28" t="s">
        <v>13</v>
      </c>
      <c r="E170" s="28" t="s">
        <v>223</v>
      </c>
      <c r="F170" s="28" t="s">
        <v>22</v>
      </c>
      <c r="G170" s="28" t="s">
        <v>224</v>
      </c>
      <c r="H170" s="28" t="s">
        <v>135</v>
      </c>
      <c r="I170" s="28" t="s">
        <v>255</v>
      </c>
      <c r="J170" s="28" t="s">
        <v>225</v>
      </c>
      <c r="K170" s="31">
        <f>'Прил 4'!K89</f>
        <v>58.4</v>
      </c>
    </row>
    <row r="171" spans="1:11" ht="31.5" customHeight="1" x14ac:dyDescent="0.2">
      <c r="A171" s="147" t="s">
        <v>344</v>
      </c>
      <c r="B171" s="34" t="s">
        <v>345</v>
      </c>
      <c r="C171" s="35">
        <v>871</v>
      </c>
      <c r="D171" s="36" t="s">
        <v>18</v>
      </c>
      <c r="E171" s="36" t="s">
        <v>18</v>
      </c>
      <c r="F171" s="36" t="s">
        <v>22</v>
      </c>
      <c r="G171" s="35">
        <v>2</v>
      </c>
      <c r="H171" s="36"/>
      <c r="I171" s="36"/>
      <c r="J171" s="35"/>
      <c r="K171" s="37">
        <f>K172+K175</f>
        <v>698.3</v>
      </c>
    </row>
    <row r="172" spans="1:11" ht="15" x14ac:dyDescent="0.25">
      <c r="A172" s="147"/>
      <c r="B172" s="48" t="s">
        <v>311</v>
      </c>
      <c r="C172" s="41">
        <v>871</v>
      </c>
      <c r="D172" s="42" t="s">
        <v>18</v>
      </c>
      <c r="E172" s="42" t="s">
        <v>18</v>
      </c>
      <c r="F172" s="42" t="s">
        <v>22</v>
      </c>
      <c r="G172" s="41">
        <v>2</v>
      </c>
      <c r="H172" s="42" t="s">
        <v>13</v>
      </c>
      <c r="I172" s="42"/>
      <c r="J172" s="41"/>
      <c r="K172" s="43">
        <f>K173</f>
        <v>338.3</v>
      </c>
    </row>
    <row r="173" spans="1:11" ht="48.75" customHeight="1" x14ac:dyDescent="0.25">
      <c r="A173" s="147"/>
      <c r="B173" s="44" t="s">
        <v>222</v>
      </c>
      <c r="C173" s="29">
        <v>871</v>
      </c>
      <c r="D173" s="28" t="s">
        <v>18</v>
      </c>
      <c r="E173" s="28" t="s">
        <v>18</v>
      </c>
      <c r="F173" s="28" t="s">
        <v>22</v>
      </c>
      <c r="G173" s="28" t="s">
        <v>198</v>
      </c>
      <c r="H173" s="28" t="s">
        <v>13</v>
      </c>
      <c r="I173" s="28" t="s">
        <v>255</v>
      </c>
      <c r="J173" s="28"/>
      <c r="K173" s="31">
        <f>K174</f>
        <v>338.3</v>
      </c>
    </row>
    <row r="174" spans="1:11" ht="31.5" customHeight="1" x14ac:dyDescent="0.25">
      <c r="A174" s="147"/>
      <c r="B174" s="44" t="s">
        <v>218</v>
      </c>
      <c r="C174" s="29">
        <v>871</v>
      </c>
      <c r="D174" s="28" t="s">
        <v>18</v>
      </c>
      <c r="E174" s="28" t="s">
        <v>18</v>
      </c>
      <c r="F174" s="28" t="s">
        <v>22</v>
      </c>
      <c r="G174" s="28" t="s">
        <v>198</v>
      </c>
      <c r="H174" s="28" t="s">
        <v>13</v>
      </c>
      <c r="I174" s="28" t="s">
        <v>255</v>
      </c>
      <c r="J174" s="28" t="s">
        <v>225</v>
      </c>
      <c r="K174" s="31">
        <f>'Прил 4'!K251</f>
        <v>338.3</v>
      </c>
    </row>
    <row r="175" spans="1:11" ht="15" customHeight="1" x14ac:dyDescent="0.25">
      <c r="A175" s="147"/>
      <c r="B175" s="48" t="s">
        <v>312</v>
      </c>
      <c r="C175" s="41">
        <v>871</v>
      </c>
      <c r="D175" s="42" t="s">
        <v>18</v>
      </c>
      <c r="E175" s="42" t="s">
        <v>18</v>
      </c>
      <c r="F175" s="42" t="s">
        <v>22</v>
      </c>
      <c r="G175" s="41">
        <v>2</v>
      </c>
      <c r="H175" s="42" t="s">
        <v>15</v>
      </c>
      <c r="I175" s="42"/>
      <c r="J175" s="41"/>
      <c r="K175" s="43">
        <f>K176</f>
        <v>360</v>
      </c>
    </row>
    <row r="176" spans="1:11" ht="54.75" customHeight="1" x14ac:dyDescent="0.25">
      <c r="A176" s="147"/>
      <c r="B176" s="44" t="s">
        <v>222</v>
      </c>
      <c r="C176" s="29">
        <v>871</v>
      </c>
      <c r="D176" s="28" t="s">
        <v>18</v>
      </c>
      <c r="E176" s="28" t="s">
        <v>18</v>
      </c>
      <c r="F176" s="28" t="s">
        <v>22</v>
      </c>
      <c r="G176" s="28" t="s">
        <v>198</v>
      </c>
      <c r="H176" s="28" t="s">
        <v>15</v>
      </c>
      <c r="I176" s="28" t="s">
        <v>255</v>
      </c>
      <c r="J176" s="28"/>
      <c r="K176" s="31">
        <f>K177</f>
        <v>360</v>
      </c>
    </row>
    <row r="177" spans="1:11" ht="31.5" customHeight="1" x14ac:dyDescent="0.25">
      <c r="A177" s="147"/>
      <c r="B177" s="44" t="s">
        <v>218</v>
      </c>
      <c r="C177" s="29">
        <v>871</v>
      </c>
      <c r="D177" s="28" t="s">
        <v>18</v>
      </c>
      <c r="E177" s="28" t="s">
        <v>18</v>
      </c>
      <c r="F177" s="28" t="s">
        <v>22</v>
      </c>
      <c r="G177" s="28" t="s">
        <v>198</v>
      </c>
      <c r="H177" s="28" t="s">
        <v>15</v>
      </c>
      <c r="I177" s="28" t="s">
        <v>255</v>
      </c>
      <c r="J177" s="28" t="s">
        <v>225</v>
      </c>
      <c r="K177" s="31">
        <f>'Прил 4'!K254</f>
        <v>360</v>
      </c>
    </row>
    <row r="178" spans="1:11" ht="33" customHeight="1" x14ac:dyDescent="0.2">
      <c r="A178" s="147" t="s">
        <v>346</v>
      </c>
      <c r="B178" s="34" t="s">
        <v>348</v>
      </c>
      <c r="C178" s="35">
        <v>871</v>
      </c>
      <c r="D178" s="36" t="s">
        <v>23</v>
      </c>
      <c r="E178" s="36" t="s">
        <v>13</v>
      </c>
      <c r="F178" s="36" t="s">
        <v>22</v>
      </c>
      <c r="G178" s="35">
        <v>3</v>
      </c>
      <c r="H178" s="36"/>
      <c r="I178" s="36"/>
      <c r="J178" s="35"/>
      <c r="K178" s="37">
        <f>K179</f>
        <v>90</v>
      </c>
    </row>
    <row r="179" spans="1:11" ht="15" customHeight="1" x14ac:dyDescent="0.25">
      <c r="A179" s="147"/>
      <c r="B179" s="48" t="s">
        <v>311</v>
      </c>
      <c r="C179" s="41">
        <v>871</v>
      </c>
      <c r="D179" s="42" t="s">
        <v>23</v>
      </c>
      <c r="E179" s="42" t="s">
        <v>13</v>
      </c>
      <c r="F179" s="42" t="s">
        <v>22</v>
      </c>
      <c r="G179" s="41">
        <v>3</v>
      </c>
      <c r="H179" s="42" t="s">
        <v>13</v>
      </c>
      <c r="I179" s="42"/>
      <c r="J179" s="41"/>
      <c r="K179" s="43">
        <f>K180</f>
        <v>90</v>
      </c>
    </row>
    <row r="180" spans="1:11" ht="52.5" customHeight="1" x14ac:dyDescent="0.25">
      <c r="A180" s="147"/>
      <c r="B180" s="44" t="s">
        <v>222</v>
      </c>
      <c r="C180" s="29">
        <v>871</v>
      </c>
      <c r="D180" s="28" t="s">
        <v>23</v>
      </c>
      <c r="E180" s="28" t="s">
        <v>13</v>
      </c>
      <c r="F180" s="28" t="s">
        <v>22</v>
      </c>
      <c r="G180" s="28" t="s">
        <v>241</v>
      </c>
      <c r="H180" s="28" t="s">
        <v>13</v>
      </c>
      <c r="I180" s="28" t="s">
        <v>255</v>
      </c>
      <c r="J180" s="28"/>
      <c r="K180" s="31">
        <f>K181</f>
        <v>90</v>
      </c>
    </row>
    <row r="181" spans="1:11" ht="30.75" customHeight="1" x14ac:dyDescent="0.25">
      <c r="A181" s="147"/>
      <c r="B181" s="44" t="s">
        <v>218</v>
      </c>
      <c r="C181" s="29">
        <v>871</v>
      </c>
      <c r="D181" s="28" t="s">
        <v>23</v>
      </c>
      <c r="E181" s="28" t="s">
        <v>13</v>
      </c>
      <c r="F181" s="28" t="s">
        <v>22</v>
      </c>
      <c r="G181" s="28" t="s">
        <v>241</v>
      </c>
      <c r="H181" s="28" t="s">
        <v>13</v>
      </c>
      <c r="I181" s="28" t="s">
        <v>255</v>
      </c>
      <c r="J181" s="28" t="s">
        <v>225</v>
      </c>
      <c r="K181" s="31">
        <f>'Прил 4'!K282</f>
        <v>90</v>
      </c>
    </row>
    <row r="182" spans="1:11" ht="42.75" customHeight="1" x14ac:dyDescent="0.2">
      <c r="A182" s="144" t="s">
        <v>347</v>
      </c>
      <c r="B182" s="32" t="s">
        <v>226</v>
      </c>
      <c r="C182" s="20">
        <v>871</v>
      </c>
      <c r="D182" s="21"/>
      <c r="E182" s="20"/>
      <c r="F182" s="21"/>
      <c r="G182" s="20"/>
      <c r="H182" s="21"/>
      <c r="I182" s="21"/>
      <c r="J182" s="20"/>
      <c r="K182" s="33">
        <f>K183</f>
        <v>273</v>
      </c>
    </row>
    <row r="183" spans="1:11" ht="41.25" customHeight="1" x14ac:dyDescent="0.25">
      <c r="A183" s="145"/>
      <c r="B183" s="44" t="s">
        <v>228</v>
      </c>
      <c r="C183" s="29">
        <v>871</v>
      </c>
      <c r="D183" s="28" t="s">
        <v>13</v>
      </c>
      <c r="E183" s="28" t="s">
        <v>223</v>
      </c>
      <c r="F183" s="28" t="s">
        <v>23</v>
      </c>
      <c r="G183" s="28" t="s">
        <v>229</v>
      </c>
      <c r="H183" s="28" t="s">
        <v>201</v>
      </c>
      <c r="I183" s="28" t="s">
        <v>256</v>
      </c>
      <c r="J183" s="28"/>
      <c r="K183" s="31">
        <f>K184</f>
        <v>273</v>
      </c>
    </row>
    <row r="184" spans="1:11" ht="30.75" customHeight="1" x14ac:dyDescent="0.25">
      <c r="A184" s="145"/>
      <c r="B184" s="44" t="s">
        <v>218</v>
      </c>
      <c r="C184" s="29">
        <v>871</v>
      </c>
      <c r="D184" s="28" t="s">
        <v>13</v>
      </c>
      <c r="E184" s="28" t="s">
        <v>223</v>
      </c>
      <c r="F184" s="28" t="s">
        <v>23</v>
      </c>
      <c r="G184" s="28" t="s">
        <v>229</v>
      </c>
      <c r="H184" s="28" t="s">
        <v>201</v>
      </c>
      <c r="I184" s="28" t="s">
        <v>256</v>
      </c>
      <c r="J184" s="28" t="s">
        <v>225</v>
      </c>
      <c r="K184" s="31">
        <f>'Прил 4'!K93</f>
        <v>273</v>
      </c>
    </row>
    <row r="185" spans="1:11" ht="57" customHeight="1" x14ac:dyDescent="0.2">
      <c r="A185" s="144" t="s">
        <v>86</v>
      </c>
      <c r="B185" s="32" t="s">
        <v>371</v>
      </c>
      <c r="C185" s="20">
        <v>871</v>
      </c>
      <c r="D185" s="21"/>
      <c r="E185" s="20"/>
      <c r="F185" s="21"/>
      <c r="G185" s="20"/>
      <c r="H185" s="21"/>
      <c r="I185" s="21"/>
      <c r="J185" s="20"/>
      <c r="K185" s="33">
        <f>K186+K189</f>
        <v>450</v>
      </c>
    </row>
    <row r="186" spans="1:11" ht="18.75" customHeight="1" x14ac:dyDescent="0.25">
      <c r="A186" s="145"/>
      <c r="B186" s="44" t="s">
        <v>372</v>
      </c>
      <c r="C186" s="29">
        <v>871</v>
      </c>
      <c r="D186" s="28" t="s">
        <v>23</v>
      </c>
      <c r="E186" s="28" t="s">
        <v>13</v>
      </c>
      <c r="F186" s="28" t="s">
        <v>86</v>
      </c>
      <c r="G186" s="28" t="s">
        <v>229</v>
      </c>
      <c r="H186" s="28" t="s">
        <v>13</v>
      </c>
      <c r="I186" s="28"/>
      <c r="J186" s="28"/>
      <c r="K186" s="31">
        <f>K187</f>
        <v>350</v>
      </c>
    </row>
    <row r="187" spans="1:11" ht="17.25" customHeight="1" x14ac:dyDescent="0.25">
      <c r="A187" s="145"/>
      <c r="B187" s="44" t="s">
        <v>374</v>
      </c>
      <c r="C187" s="29">
        <v>871</v>
      </c>
      <c r="D187" s="28" t="s">
        <v>23</v>
      </c>
      <c r="E187" s="28" t="s">
        <v>13</v>
      </c>
      <c r="F187" s="28" t="s">
        <v>86</v>
      </c>
      <c r="G187" s="28" t="s">
        <v>229</v>
      </c>
      <c r="H187" s="28" t="s">
        <v>13</v>
      </c>
      <c r="I187" s="28" t="s">
        <v>375</v>
      </c>
      <c r="J187" s="28"/>
      <c r="K187" s="31">
        <f>K188</f>
        <v>350</v>
      </c>
    </row>
    <row r="188" spans="1:11" ht="30.75" customHeight="1" x14ac:dyDescent="0.25">
      <c r="A188" s="145"/>
      <c r="B188" s="44" t="s">
        <v>218</v>
      </c>
      <c r="C188" s="29">
        <v>871</v>
      </c>
      <c r="D188" s="28" t="s">
        <v>23</v>
      </c>
      <c r="E188" s="28" t="s">
        <v>13</v>
      </c>
      <c r="F188" s="28" t="s">
        <v>86</v>
      </c>
      <c r="G188" s="28" t="s">
        <v>229</v>
      </c>
      <c r="H188" s="28" t="s">
        <v>13</v>
      </c>
      <c r="I188" s="28" t="s">
        <v>375</v>
      </c>
      <c r="J188" s="28" t="s">
        <v>225</v>
      </c>
      <c r="K188" s="31">
        <f>'Прил 4'!K286</f>
        <v>350</v>
      </c>
    </row>
    <row r="189" spans="1:11" ht="15.75" customHeight="1" x14ac:dyDescent="0.25">
      <c r="A189" s="145"/>
      <c r="B189" s="44" t="s">
        <v>373</v>
      </c>
      <c r="C189" s="29">
        <v>871</v>
      </c>
      <c r="D189" s="28" t="s">
        <v>23</v>
      </c>
      <c r="E189" s="28" t="s">
        <v>13</v>
      </c>
      <c r="F189" s="28" t="s">
        <v>86</v>
      </c>
      <c r="G189" s="28" t="s">
        <v>229</v>
      </c>
      <c r="H189" s="28" t="s">
        <v>15</v>
      </c>
      <c r="I189" s="28"/>
      <c r="J189" s="28"/>
      <c r="K189" s="31">
        <f>K190</f>
        <v>100</v>
      </c>
    </row>
    <row r="190" spans="1:11" ht="16.5" customHeight="1" x14ac:dyDescent="0.25">
      <c r="A190" s="145"/>
      <c r="B190" s="44" t="s">
        <v>374</v>
      </c>
      <c r="C190" s="29">
        <v>871</v>
      </c>
      <c r="D190" s="28" t="s">
        <v>23</v>
      </c>
      <c r="E190" s="28" t="s">
        <v>13</v>
      </c>
      <c r="F190" s="28" t="s">
        <v>86</v>
      </c>
      <c r="G190" s="28" t="s">
        <v>229</v>
      </c>
      <c r="H190" s="28" t="s">
        <v>15</v>
      </c>
      <c r="I190" s="28" t="s">
        <v>375</v>
      </c>
      <c r="J190" s="28"/>
      <c r="K190" s="31">
        <f>K191</f>
        <v>100</v>
      </c>
    </row>
    <row r="191" spans="1:11" ht="30.75" customHeight="1" x14ac:dyDescent="0.25">
      <c r="A191" s="145"/>
      <c r="B191" s="44" t="s">
        <v>218</v>
      </c>
      <c r="C191" s="29">
        <v>871</v>
      </c>
      <c r="D191" s="28" t="s">
        <v>23</v>
      </c>
      <c r="E191" s="28" t="s">
        <v>13</v>
      </c>
      <c r="F191" s="28" t="s">
        <v>86</v>
      </c>
      <c r="G191" s="28" t="s">
        <v>229</v>
      </c>
      <c r="H191" s="28" t="s">
        <v>15</v>
      </c>
      <c r="I191" s="28" t="s">
        <v>375</v>
      </c>
      <c r="J191" s="28" t="s">
        <v>225</v>
      </c>
      <c r="K191" s="31">
        <f>'Прил 4'!K289</f>
        <v>100</v>
      </c>
    </row>
    <row r="192" spans="1:11" ht="48" customHeight="1" x14ac:dyDescent="0.2">
      <c r="A192" s="144" t="s">
        <v>87</v>
      </c>
      <c r="B192" s="32" t="s">
        <v>393</v>
      </c>
      <c r="C192" s="20">
        <v>871</v>
      </c>
      <c r="D192" s="21"/>
      <c r="E192" s="20"/>
      <c r="F192" s="21"/>
      <c r="G192" s="20"/>
      <c r="H192" s="21"/>
      <c r="I192" s="21"/>
      <c r="J192" s="20"/>
      <c r="K192" s="33">
        <f>K193+K196+K199</f>
        <v>942</v>
      </c>
    </row>
    <row r="193" spans="1:11" ht="30.75" customHeight="1" x14ac:dyDescent="0.25">
      <c r="A193" s="145"/>
      <c r="B193" s="44" t="s">
        <v>366</v>
      </c>
      <c r="C193" s="29">
        <v>871</v>
      </c>
      <c r="D193" s="28" t="s">
        <v>13</v>
      </c>
      <c r="E193" s="28" t="s">
        <v>17</v>
      </c>
      <c r="F193" s="28" t="s">
        <v>87</v>
      </c>
      <c r="G193" s="28" t="s">
        <v>229</v>
      </c>
      <c r="H193" s="28" t="s">
        <v>13</v>
      </c>
      <c r="I193" s="28"/>
      <c r="J193" s="28"/>
      <c r="K193" s="31">
        <f>K194</f>
        <v>100</v>
      </c>
    </row>
    <row r="194" spans="1:11" ht="30.75" customHeight="1" x14ac:dyDescent="0.25">
      <c r="A194" s="145"/>
      <c r="B194" s="44" t="s">
        <v>366</v>
      </c>
      <c r="C194" s="29">
        <v>871</v>
      </c>
      <c r="D194" s="28" t="s">
        <v>13</v>
      </c>
      <c r="E194" s="28" t="s">
        <v>17</v>
      </c>
      <c r="F194" s="28" t="s">
        <v>87</v>
      </c>
      <c r="G194" s="28" t="s">
        <v>229</v>
      </c>
      <c r="H194" s="28" t="s">
        <v>13</v>
      </c>
      <c r="I194" s="28" t="s">
        <v>367</v>
      </c>
      <c r="J194" s="28"/>
      <c r="K194" s="31">
        <f>K195</f>
        <v>100</v>
      </c>
    </row>
    <row r="195" spans="1:11" ht="30.75" customHeight="1" x14ac:dyDescent="0.25">
      <c r="A195" s="145"/>
      <c r="B195" s="44" t="s">
        <v>218</v>
      </c>
      <c r="C195" s="29">
        <v>871</v>
      </c>
      <c r="D195" s="28" t="s">
        <v>13</v>
      </c>
      <c r="E195" s="28" t="s">
        <v>17</v>
      </c>
      <c r="F195" s="28" t="s">
        <v>87</v>
      </c>
      <c r="G195" s="28" t="s">
        <v>229</v>
      </c>
      <c r="H195" s="28" t="s">
        <v>13</v>
      </c>
      <c r="I195" s="28" t="s">
        <v>367</v>
      </c>
      <c r="J195" s="28" t="s">
        <v>225</v>
      </c>
      <c r="K195" s="31">
        <f>'Прил 4'!K23</f>
        <v>100</v>
      </c>
    </row>
    <row r="196" spans="1:11" ht="30.75" customHeight="1" x14ac:dyDescent="0.25">
      <c r="A196" s="145"/>
      <c r="B196" s="44" t="s">
        <v>366</v>
      </c>
      <c r="C196" s="29">
        <v>871</v>
      </c>
      <c r="D196" s="28" t="s">
        <v>13</v>
      </c>
      <c r="E196" s="28" t="s">
        <v>223</v>
      </c>
      <c r="F196" s="28" t="s">
        <v>87</v>
      </c>
      <c r="G196" s="28" t="s">
        <v>229</v>
      </c>
      <c r="H196" s="28" t="s">
        <v>13</v>
      </c>
      <c r="I196" s="28"/>
      <c r="J196" s="28"/>
      <c r="K196" s="31">
        <f>K197</f>
        <v>542</v>
      </c>
    </row>
    <row r="197" spans="1:11" ht="30.75" customHeight="1" x14ac:dyDescent="0.25">
      <c r="A197" s="145"/>
      <c r="B197" s="44" t="s">
        <v>366</v>
      </c>
      <c r="C197" s="29">
        <v>871</v>
      </c>
      <c r="D197" s="28" t="s">
        <v>13</v>
      </c>
      <c r="E197" s="28" t="s">
        <v>223</v>
      </c>
      <c r="F197" s="28" t="s">
        <v>87</v>
      </c>
      <c r="G197" s="28" t="s">
        <v>229</v>
      </c>
      <c r="H197" s="28" t="s">
        <v>13</v>
      </c>
      <c r="I197" s="28" t="s">
        <v>367</v>
      </c>
      <c r="J197" s="28"/>
      <c r="K197" s="31">
        <f>K198</f>
        <v>542</v>
      </c>
    </row>
    <row r="198" spans="1:11" ht="30.75" customHeight="1" x14ac:dyDescent="0.25">
      <c r="A198" s="145"/>
      <c r="B198" s="44" t="s">
        <v>218</v>
      </c>
      <c r="C198" s="29">
        <v>871</v>
      </c>
      <c r="D198" s="28" t="s">
        <v>13</v>
      </c>
      <c r="E198" s="28" t="s">
        <v>223</v>
      </c>
      <c r="F198" s="28" t="s">
        <v>87</v>
      </c>
      <c r="G198" s="28" t="s">
        <v>229</v>
      </c>
      <c r="H198" s="28" t="s">
        <v>13</v>
      </c>
      <c r="I198" s="28" t="s">
        <v>367</v>
      </c>
      <c r="J198" s="28" t="s">
        <v>225</v>
      </c>
      <c r="K198" s="31">
        <f>'Прил 4'!K97</f>
        <v>542</v>
      </c>
    </row>
    <row r="199" spans="1:11" ht="30.75" customHeight="1" x14ac:dyDescent="0.25">
      <c r="A199" s="145"/>
      <c r="B199" s="44" t="s">
        <v>366</v>
      </c>
      <c r="C199" s="29">
        <v>871</v>
      </c>
      <c r="D199" s="28" t="s">
        <v>100</v>
      </c>
      <c r="E199" s="28" t="s">
        <v>15</v>
      </c>
      <c r="F199" s="28" t="s">
        <v>87</v>
      </c>
      <c r="G199" s="28" t="s">
        <v>229</v>
      </c>
      <c r="H199" s="28" t="s">
        <v>13</v>
      </c>
      <c r="I199" s="28"/>
      <c r="J199" s="28"/>
      <c r="K199" s="31">
        <f>K200</f>
        <v>300</v>
      </c>
    </row>
    <row r="200" spans="1:11" ht="30.75" customHeight="1" x14ac:dyDescent="0.25">
      <c r="A200" s="145"/>
      <c r="B200" s="44" t="s">
        <v>366</v>
      </c>
      <c r="C200" s="29">
        <v>871</v>
      </c>
      <c r="D200" s="28" t="s">
        <v>100</v>
      </c>
      <c r="E200" s="28" t="s">
        <v>15</v>
      </c>
      <c r="F200" s="28" t="s">
        <v>87</v>
      </c>
      <c r="G200" s="28" t="s">
        <v>229</v>
      </c>
      <c r="H200" s="28" t="s">
        <v>13</v>
      </c>
      <c r="I200" s="28" t="s">
        <v>367</v>
      </c>
      <c r="J200" s="28"/>
      <c r="K200" s="31">
        <f>K201</f>
        <v>300</v>
      </c>
    </row>
    <row r="201" spans="1:11" ht="30.75" customHeight="1" thickBot="1" x14ac:dyDescent="0.3">
      <c r="A201" s="145"/>
      <c r="B201" s="44" t="s">
        <v>218</v>
      </c>
      <c r="C201" s="29">
        <v>871</v>
      </c>
      <c r="D201" s="28" t="s">
        <v>100</v>
      </c>
      <c r="E201" s="28" t="s">
        <v>15</v>
      </c>
      <c r="F201" s="28" t="s">
        <v>87</v>
      </c>
      <c r="G201" s="28" t="s">
        <v>229</v>
      </c>
      <c r="H201" s="28" t="s">
        <v>13</v>
      </c>
      <c r="I201" s="28" t="s">
        <v>367</v>
      </c>
      <c r="J201" s="28" t="s">
        <v>225</v>
      </c>
      <c r="K201" s="31">
        <f>'Прил 4'!K336</f>
        <v>300</v>
      </c>
    </row>
    <row r="202" spans="1:11" ht="15" customHeight="1" thickBot="1" x14ac:dyDescent="0.25">
      <c r="A202" s="228" t="s">
        <v>168</v>
      </c>
      <c r="B202" s="219"/>
      <c r="C202" s="219"/>
      <c r="D202" s="219"/>
      <c r="E202" s="219"/>
      <c r="F202" s="219"/>
      <c r="G202" s="219"/>
      <c r="H202" s="219"/>
      <c r="I202" s="219"/>
      <c r="J202" s="219"/>
      <c r="K202" s="106">
        <f>K17+K28+K44+K97+K100+K125+K154+K182+K185+K192</f>
        <v>118116.00000000001</v>
      </c>
    </row>
    <row r="203" spans="1:11" ht="15" x14ac:dyDescent="0.2">
      <c r="A203" s="108"/>
      <c r="B203" s="7"/>
      <c r="C203" s="7"/>
      <c r="D203" s="102"/>
      <c r="E203" s="7"/>
      <c r="F203" s="7"/>
      <c r="G203" s="7"/>
      <c r="H203" s="7"/>
      <c r="I203" s="6"/>
      <c r="K203" s="4">
        <f>'Прил 4'!K367-'Прил 6'!K202</f>
        <v>0</v>
      </c>
    </row>
    <row r="204" spans="1:11" ht="15" x14ac:dyDescent="0.2">
      <c r="A204" s="108"/>
      <c r="B204" s="7"/>
      <c r="C204" s="7"/>
      <c r="D204" s="102"/>
      <c r="E204" s="7"/>
      <c r="F204" s="7"/>
      <c r="G204" s="7"/>
      <c r="H204" s="7"/>
      <c r="I204" s="6"/>
    </row>
    <row r="205" spans="1:11" ht="15" x14ac:dyDescent="0.2">
      <c r="A205" s="108"/>
      <c r="B205" s="7"/>
      <c r="C205" s="7"/>
      <c r="D205" s="102"/>
      <c r="E205" s="7"/>
      <c r="F205" s="7"/>
      <c r="G205" s="7"/>
      <c r="H205" s="7"/>
      <c r="I205" s="6"/>
    </row>
    <row r="206" spans="1:11" ht="15" x14ac:dyDescent="0.2">
      <c r="A206" s="108"/>
      <c r="B206" s="7"/>
      <c r="C206" s="7"/>
      <c r="D206" s="102"/>
      <c r="E206" s="7"/>
      <c r="F206" s="7"/>
      <c r="G206" s="7"/>
      <c r="H206" s="7"/>
      <c r="I206" s="6"/>
    </row>
    <row r="207" spans="1:11" ht="15" x14ac:dyDescent="0.2">
      <c r="A207" s="108"/>
      <c r="B207" s="7"/>
      <c r="C207" s="7"/>
      <c r="D207" s="102"/>
      <c r="E207" s="7"/>
      <c r="F207" s="7"/>
      <c r="G207" s="7"/>
      <c r="H207" s="7"/>
      <c r="I207" s="6"/>
    </row>
    <row r="208" spans="1:11" ht="15" x14ac:dyDescent="0.2">
      <c r="A208" s="108"/>
      <c r="B208" s="7"/>
      <c r="C208" s="7"/>
      <c r="D208" s="102"/>
      <c r="E208" s="7"/>
      <c r="F208" s="7"/>
      <c r="G208" s="7"/>
      <c r="H208" s="7"/>
      <c r="I208" s="6"/>
    </row>
    <row r="209" spans="1:9" ht="15" x14ac:dyDescent="0.2">
      <c r="A209" s="108"/>
      <c r="B209" s="7"/>
      <c r="C209" s="7"/>
      <c r="D209" s="102"/>
      <c r="E209" s="7"/>
      <c r="F209" s="7"/>
      <c r="G209" s="7"/>
      <c r="H209" s="7"/>
      <c r="I209" s="6"/>
    </row>
    <row r="210" spans="1:9" ht="15" x14ac:dyDescent="0.2">
      <c r="A210" s="108"/>
      <c r="B210" s="7"/>
      <c r="C210" s="7"/>
      <c r="D210" s="102"/>
      <c r="E210" s="7"/>
      <c r="F210" s="7"/>
      <c r="G210" s="7"/>
      <c r="H210" s="7"/>
      <c r="I210" s="6"/>
    </row>
    <row r="211" spans="1:9" ht="15" x14ac:dyDescent="0.2">
      <c r="A211" s="108"/>
      <c r="B211" s="7"/>
      <c r="C211" s="7"/>
      <c r="D211" s="102"/>
      <c r="E211" s="7"/>
      <c r="F211" s="7"/>
      <c r="G211" s="7"/>
      <c r="H211" s="7"/>
      <c r="I211" s="6"/>
    </row>
    <row r="212" spans="1:9" ht="15" x14ac:dyDescent="0.2">
      <c r="A212" s="108"/>
      <c r="B212" s="7"/>
      <c r="C212" s="7"/>
      <c r="D212" s="102"/>
      <c r="E212" s="7"/>
      <c r="F212" s="7"/>
      <c r="G212" s="7"/>
      <c r="H212" s="7"/>
      <c r="I212" s="6"/>
    </row>
    <row r="213" spans="1:9" ht="15" x14ac:dyDescent="0.2">
      <c r="A213" s="108"/>
      <c r="B213" s="7"/>
      <c r="C213" s="7"/>
      <c r="D213" s="102"/>
      <c r="E213" s="7"/>
      <c r="F213" s="7"/>
      <c r="G213" s="7"/>
      <c r="H213" s="7"/>
      <c r="I213" s="6"/>
    </row>
    <row r="214" spans="1:9" ht="15" x14ac:dyDescent="0.2">
      <c r="A214" s="108"/>
      <c r="B214" s="7"/>
      <c r="C214" s="7"/>
      <c r="D214" s="102"/>
      <c r="E214" s="7"/>
      <c r="F214" s="7"/>
      <c r="G214" s="7"/>
      <c r="H214" s="7"/>
      <c r="I214" s="6"/>
    </row>
    <row r="215" spans="1:9" ht="15" x14ac:dyDescent="0.2">
      <c r="A215" s="108"/>
      <c r="B215" s="7"/>
      <c r="C215" s="7"/>
      <c r="D215" s="102"/>
      <c r="E215" s="7"/>
      <c r="F215" s="7"/>
      <c r="G215" s="7"/>
      <c r="H215" s="7"/>
      <c r="I215" s="6"/>
    </row>
    <row r="216" spans="1:9" ht="15" x14ac:dyDescent="0.2">
      <c r="A216" s="108"/>
      <c r="B216" s="7"/>
      <c r="C216" s="7"/>
      <c r="D216" s="102"/>
      <c r="E216" s="7"/>
      <c r="F216" s="7"/>
      <c r="G216" s="7"/>
      <c r="H216" s="7"/>
      <c r="I216" s="6"/>
    </row>
    <row r="217" spans="1:9" ht="15" x14ac:dyDescent="0.2">
      <c r="A217" s="108"/>
      <c r="B217" s="7"/>
      <c r="C217" s="7"/>
      <c r="D217" s="102"/>
      <c r="E217" s="7"/>
      <c r="F217" s="7"/>
      <c r="G217" s="7"/>
      <c r="H217" s="7"/>
      <c r="I217" s="6"/>
    </row>
    <row r="218" spans="1:9" ht="15" x14ac:dyDescent="0.2">
      <c r="A218" s="108"/>
      <c r="B218" s="7"/>
      <c r="C218" s="7"/>
      <c r="D218" s="102"/>
      <c r="E218" s="7"/>
      <c r="F218" s="7"/>
      <c r="G218" s="7"/>
      <c r="H218" s="7"/>
      <c r="I218" s="6"/>
    </row>
    <row r="219" spans="1:9" ht="15" x14ac:dyDescent="0.2">
      <c r="A219" s="108"/>
      <c r="B219" s="7"/>
      <c r="C219" s="7"/>
      <c r="D219" s="102"/>
      <c r="E219" s="7"/>
      <c r="F219" s="7"/>
      <c r="G219" s="7"/>
      <c r="H219" s="7"/>
      <c r="I219" s="6"/>
    </row>
    <row r="220" spans="1:9" ht="15" x14ac:dyDescent="0.2">
      <c r="A220" s="108"/>
      <c r="B220" s="7"/>
      <c r="C220" s="7"/>
      <c r="D220" s="102"/>
      <c r="E220" s="7"/>
      <c r="F220" s="7"/>
      <c r="G220" s="7"/>
      <c r="H220" s="7"/>
      <c r="I220" s="6"/>
    </row>
    <row r="221" spans="1:9" ht="15" x14ac:dyDescent="0.2">
      <c r="A221" s="108"/>
      <c r="B221" s="7"/>
      <c r="C221" s="7"/>
      <c r="D221" s="102"/>
      <c r="E221" s="7"/>
      <c r="F221" s="7"/>
      <c r="G221" s="7"/>
      <c r="H221" s="7"/>
      <c r="I221" s="6"/>
    </row>
    <row r="222" spans="1:9" ht="15" x14ac:dyDescent="0.2">
      <c r="A222" s="108"/>
      <c r="B222" s="7"/>
      <c r="C222" s="7"/>
      <c r="D222" s="102"/>
      <c r="E222" s="7"/>
      <c r="F222" s="7"/>
      <c r="G222" s="7"/>
      <c r="H222" s="7"/>
      <c r="I222" s="6"/>
    </row>
    <row r="223" spans="1:9" ht="15" x14ac:dyDescent="0.2">
      <c r="A223" s="108"/>
      <c r="B223" s="7"/>
      <c r="C223" s="7"/>
      <c r="D223" s="102"/>
      <c r="E223" s="7"/>
      <c r="F223" s="7"/>
      <c r="G223" s="7"/>
      <c r="H223" s="7"/>
      <c r="I223" s="6"/>
    </row>
    <row r="224" spans="1:9" ht="15" x14ac:dyDescent="0.2">
      <c r="A224" s="108"/>
      <c r="B224" s="7"/>
      <c r="C224" s="7"/>
      <c r="D224" s="102"/>
      <c r="E224" s="7"/>
      <c r="F224" s="7"/>
      <c r="G224" s="7"/>
      <c r="H224" s="7"/>
      <c r="I224" s="6"/>
    </row>
    <row r="225" spans="1:9" ht="15" x14ac:dyDescent="0.2">
      <c r="A225" s="108"/>
      <c r="B225" s="7"/>
      <c r="C225" s="7"/>
      <c r="D225" s="102"/>
      <c r="E225" s="7"/>
      <c r="F225" s="7"/>
      <c r="G225" s="7"/>
      <c r="H225" s="7"/>
      <c r="I225" s="6"/>
    </row>
    <row r="226" spans="1:9" ht="15" x14ac:dyDescent="0.2">
      <c r="A226" s="108"/>
      <c r="B226" s="7"/>
      <c r="C226" s="7"/>
      <c r="D226" s="102"/>
      <c r="E226" s="7"/>
      <c r="F226" s="7"/>
      <c r="G226" s="7"/>
      <c r="H226" s="7"/>
      <c r="I226" s="6"/>
    </row>
    <row r="227" spans="1:9" ht="15" x14ac:dyDescent="0.2">
      <c r="A227" s="108"/>
      <c r="B227" s="7"/>
      <c r="C227" s="7"/>
      <c r="D227" s="102"/>
      <c r="E227" s="7"/>
      <c r="F227" s="7"/>
      <c r="G227" s="7"/>
      <c r="H227" s="7"/>
      <c r="I227" s="6"/>
    </row>
    <row r="228" spans="1:9" ht="15" x14ac:dyDescent="0.2">
      <c r="A228" s="108"/>
      <c r="B228" s="7"/>
      <c r="C228" s="7"/>
      <c r="D228" s="102"/>
      <c r="E228" s="7"/>
      <c r="F228" s="7"/>
      <c r="G228" s="7"/>
      <c r="H228" s="7"/>
      <c r="I228" s="6"/>
    </row>
    <row r="229" spans="1:9" ht="15" x14ac:dyDescent="0.2">
      <c r="A229" s="108"/>
      <c r="B229" s="7"/>
      <c r="C229" s="7"/>
      <c r="D229" s="102"/>
      <c r="E229" s="7"/>
      <c r="F229" s="7"/>
      <c r="G229" s="7"/>
      <c r="H229" s="7"/>
      <c r="I229" s="6"/>
    </row>
    <row r="230" spans="1:9" ht="15" x14ac:dyDescent="0.2">
      <c r="A230" s="108"/>
      <c r="B230" s="7"/>
      <c r="C230" s="7"/>
      <c r="D230" s="102"/>
      <c r="E230" s="7"/>
      <c r="F230" s="7"/>
      <c r="G230" s="7"/>
      <c r="H230" s="7"/>
      <c r="I230" s="6"/>
    </row>
    <row r="231" spans="1:9" ht="15" x14ac:dyDescent="0.2">
      <c r="A231" s="108"/>
      <c r="B231" s="7"/>
      <c r="C231" s="7"/>
      <c r="D231" s="102"/>
      <c r="E231" s="7"/>
      <c r="F231" s="7"/>
      <c r="G231" s="7"/>
      <c r="H231" s="7"/>
      <c r="I231" s="6"/>
    </row>
    <row r="232" spans="1:9" ht="15" x14ac:dyDescent="0.2">
      <c r="A232" s="108"/>
      <c r="B232" s="7"/>
      <c r="C232" s="7"/>
      <c r="D232" s="102"/>
      <c r="E232" s="7"/>
      <c r="F232" s="7"/>
      <c r="G232" s="7"/>
      <c r="H232" s="7"/>
      <c r="I232" s="6"/>
    </row>
    <row r="233" spans="1:9" ht="15" x14ac:dyDescent="0.2">
      <c r="A233" s="108"/>
      <c r="B233" s="7"/>
      <c r="C233" s="7"/>
      <c r="D233" s="102"/>
      <c r="E233" s="7"/>
      <c r="F233" s="7"/>
      <c r="G233" s="7"/>
      <c r="H233" s="7"/>
      <c r="I233" s="6"/>
    </row>
    <row r="234" spans="1:9" ht="15" x14ac:dyDescent="0.2">
      <c r="A234" s="108"/>
      <c r="B234" s="7"/>
      <c r="C234" s="7"/>
      <c r="D234" s="102"/>
      <c r="E234" s="7"/>
      <c r="F234" s="7"/>
      <c r="G234" s="7"/>
      <c r="H234" s="7"/>
      <c r="I234" s="6"/>
    </row>
    <row r="235" spans="1:9" ht="15" x14ac:dyDescent="0.2">
      <c r="A235" s="108"/>
      <c r="B235" s="7"/>
      <c r="C235" s="7"/>
      <c r="D235" s="102"/>
      <c r="E235" s="7"/>
      <c r="F235" s="7"/>
      <c r="G235" s="7"/>
      <c r="H235" s="7"/>
      <c r="I235" s="6"/>
    </row>
    <row r="236" spans="1:9" ht="15" x14ac:dyDescent="0.2">
      <c r="A236" s="108"/>
      <c r="B236" s="7"/>
      <c r="C236" s="7"/>
      <c r="D236" s="102"/>
      <c r="E236" s="7"/>
      <c r="F236" s="7"/>
      <c r="G236" s="7"/>
      <c r="H236" s="7"/>
      <c r="I236" s="6"/>
    </row>
    <row r="237" spans="1:9" ht="15" x14ac:dyDescent="0.2">
      <c r="A237" s="108"/>
      <c r="B237" s="7"/>
      <c r="C237" s="7"/>
      <c r="D237" s="102"/>
      <c r="E237" s="7"/>
      <c r="F237" s="7"/>
      <c r="G237" s="7"/>
      <c r="H237" s="7"/>
      <c r="I237" s="6"/>
    </row>
    <row r="238" spans="1:9" ht="15" x14ac:dyDescent="0.2">
      <c r="A238" s="108"/>
      <c r="B238" s="7"/>
      <c r="C238" s="7"/>
      <c r="D238" s="102"/>
      <c r="E238" s="7"/>
      <c r="F238" s="7"/>
      <c r="G238" s="7"/>
      <c r="H238" s="7"/>
      <c r="I238" s="6"/>
    </row>
    <row r="239" spans="1:9" ht="15" x14ac:dyDescent="0.2">
      <c r="A239" s="108"/>
      <c r="B239" s="7"/>
      <c r="C239" s="7"/>
      <c r="D239" s="102"/>
      <c r="E239" s="7"/>
      <c r="F239" s="7"/>
      <c r="G239" s="7"/>
      <c r="H239" s="7"/>
      <c r="I239" s="6"/>
    </row>
    <row r="240" spans="1:9" ht="15" x14ac:dyDescent="0.2">
      <c r="A240" s="108"/>
      <c r="B240" s="7"/>
      <c r="C240" s="7"/>
      <c r="D240" s="102"/>
      <c r="E240" s="7"/>
      <c r="F240" s="7"/>
      <c r="G240" s="7"/>
      <c r="H240" s="7"/>
      <c r="I240" s="6"/>
    </row>
    <row r="241" spans="1:9" ht="15" x14ac:dyDescent="0.2">
      <c r="A241" s="108"/>
      <c r="B241" s="7"/>
      <c r="C241" s="7"/>
      <c r="D241" s="102"/>
      <c r="E241" s="7"/>
      <c r="F241" s="7"/>
      <c r="G241" s="7"/>
      <c r="H241" s="7"/>
      <c r="I241" s="6"/>
    </row>
    <row r="242" spans="1:9" ht="15" x14ac:dyDescent="0.2">
      <c r="A242" s="108"/>
      <c r="B242" s="7"/>
      <c r="C242" s="7"/>
      <c r="D242" s="102"/>
      <c r="E242" s="7"/>
      <c r="F242" s="7"/>
      <c r="G242" s="7"/>
      <c r="H242" s="7"/>
      <c r="I242" s="6"/>
    </row>
    <row r="243" spans="1:9" ht="15" x14ac:dyDescent="0.2">
      <c r="A243" s="108"/>
      <c r="B243" s="7"/>
      <c r="C243" s="7"/>
      <c r="D243" s="102"/>
      <c r="E243" s="7"/>
      <c r="F243" s="7"/>
      <c r="G243" s="7"/>
      <c r="H243" s="7"/>
      <c r="I243" s="6"/>
    </row>
    <row r="244" spans="1:9" ht="15" x14ac:dyDescent="0.2">
      <c r="A244" s="108"/>
      <c r="B244" s="7"/>
      <c r="C244" s="7"/>
      <c r="D244" s="102"/>
      <c r="E244" s="7"/>
      <c r="F244" s="7"/>
      <c r="G244" s="7"/>
      <c r="H244" s="7"/>
      <c r="I244" s="6"/>
    </row>
    <row r="245" spans="1:9" ht="15" x14ac:dyDescent="0.2">
      <c r="A245" s="108"/>
      <c r="B245" s="7"/>
      <c r="C245" s="7"/>
      <c r="D245" s="102"/>
      <c r="E245" s="7"/>
      <c r="F245" s="7"/>
      <c r="G245" s="7"/>
      <c r="H245" s="7"/>
      <c r="I245" s="6"/>
    </row>
    <row r="246" spans="1:9" ht="15" x14ac:dyDescent="0.2">
      <c r="A246" s="108"/>
      <c r="B246" s="7"/>
      <c r="C246" s="7"/>
      <c r="D246" s="102"/>
      <c r="E246" s="7"/>
      <c r="F246" s="7"/>
      <c r="G246" s="7"/>
      <c r="H246" s="7"/>
      <c r="I246" s="6"/>
    </row>
    <row r="247" spans="1:9" ht="15" x14ac:dyDescent="0.2">
      <c r="A247" s="108"/>
      <c r="B247" s="7"/>
      <c r="C247" s="7"/>
      <c r="D247" s="102"/>
      <c r="E247" s="7"/>
      <c r="F247" s="7"/>
      <c r="G247" s="7"/>
      <c r="H247" s="7"/>
      <c r="I247" s="6"/>
    </row>
    <row r="248" spans="1:9" ht="15" x14ac:dyDescent="0.2">
      <c r="A248" s="108"/>
      <c r="B248" s="7"/>
      <c r="C248" s="7"/>
      <c r="D248" s="102"/>
      <c r="E248" s="7"/>
      <c r="F248" s="7"/>
      <c r="G248" s="7"/>
      <c r="H248" s="7"/>
      <c r="I248" s="6"/>
    </row>
    <row r="249" spans="1:9" ht="15" x14ac:dyDescent="0.2">
      <c r="A249" s="108"/>
      <c r="B249" s="7"/>
      <c r="C249" s="7"/>
      <c r="D249" s="102"/>
      <c r="E249" s="7"/>
      <c r="F249" s="7"/>
      <c r="G249" s="7"/>
      <c r="H249" s="7"/>
      <c r="I249" s="6"/>
    </row>
    <row r="250" spans="1:9" ht="15" x14ac:dyDescent="0.2">
      <c r="A250" s="108"/>
      <c r="B250" s="7"/>
      <c r="C250" s="7"/>
      <c r="D250" s="102"/>
      <c r="E250" s="7"/>
      <c r="F250" s="7"/>
      <c r="G250" s="7"/>
      <c r="H250" s="7"/>
      <c r="I250" s="6"/>
    </row>
    <row r="251" spans="1:9" ht="15" x14ac:dyDescent="0.2">
      <c r="A251" s="108"/>
      <c r="B251" s="7"/>
      <c r="C251" s="7"/>
      <c r="D251" s="102"/>
      <c r="E251" s="7"/>
      <c r="F251" s="7"/>
      <c r="G251" s="7"/>
      <c r="H251" s="7"/>
      <c r="I251" s="6"/>
    </row>
    <row r="252" spans="1:9" ht="15" x14ac:dyDescent="0.2">
      <c r="A252" s="108"/>
      <c r="B252" s="7"/>
      <c r="C252" s="7"/>
      <c r="D252" s="102"/>
      <c r="E252" s="7"/>
      <c r="F252" s="7"/>
      <c r="G252" s="7"/>
      <c r="H252" s="7"/>
      <c r="I252" s="6"/>
    </row>
    <row r="253" spans="1:9" ht="15" x14ac:dyDescent="0.2">
      <c r="A253" s="108"/>
      <c r="B253" s="7"/>
      <c r="C253" s="7"/>
      <c r="D253" s="102"/>
      <c r="E253" s="7"/>
      <c r="F253" s="7"/>
      <c r="G253" s="7"/>
      <c r="H253" s="7"/>
      <c r="I253" s="6"/>
    </row>
    <row r="254" spans="1:9" ht="15" x14ac:dyDescent="0.2">
      <c r="A254" s="108"/>
      <c r="B254" s="7"/>
      <c r="C254" s="7"/>
      <c r="D254" s="102"/>
      <c r="E254" s="7"/>
      <c r="F254" s="7"/>
      <c r="G254" s="7"/>
      <c r="H254" s="7"/>
      <c r="I254" s="6"/>
    </row>
    <row r="255" spans="1:9" ht="15" x14ac:dyDescent="0.2">
      <c r="A255" s="108"/>
      <c r="B255" s="7"/>
      <c r="C255" s="7"/>
      <c r="D255" s="102"/>
      <c r="E255" s="7"/>
      <c r="F255" s="7"/>
      <c r="G255" s="7"/>
      <c r="H255" s="7"/>
      <c r="I255" s="6"/>
    </row>
    <row r="256" spans="1:9" ht="15" x14ac:dyDescent="0.2">
      <c r="A256" s="108"/>
      <c r="B256" s="7"/>
      <c r="C256" s="7"/>
      <c r="D256" s="102"/>
      <c r="E256" s="7"/>
      <c r="F256" s="7"/>
      <c r="G256" s="7"/>
      <c r="H256" s="7"/>
      <c r="I256" s="6"/>
    </row>
    <row r="257" spans="1:9" ht="15" x14ac:dyDescent="0.2">
      <c r="A257" s="108"/>
      <c r="B257" s="7"/>
      <c r="C257" s="7"/>
      <c r="D257" s="102"/>
      <c r="E257" s="7"/>
      <c r="F257" s="7"/>
      <c r="G257" s="7"/>
      <c r="H257" s="7"/>
      <c r="I257" s="6"/>
    </row>
    <row r="258" spans="1:9" ht="15" x14ac:dyDescent="0.2">
      <c r="A258" s="108"/>
      <c r="B258" s="7"/>
      <c r="C258" s="7"/>
      <c r="D258" s="102"/>
      <c r="E258" s="7"/>
      <c r="F258" s="7"/>
      <c r="G258" s="7"/>
      <c r="H258" s="7"/>
      <c r="I258" s="6"/>
    </row>
    <row r="259" spans="1:9" ht="15" x14ac:dyDescent="0.2">
      <c r="A259" s="108"/>
      <c r="B259" s="7"/>
      <c r="C259" s="7"/>
      <c r="D259" s="102"/>
      <c r="E259" s="7"/>
      <c r="F259" s="7"/>
      <c r="G259" s="7"/>
      <c r="H259" s="7"/>
      <c r="I259" s="6"/>
    </row>
    <row r="260" spans="1:9" ht="15" x14ac:dyDescent="0.2">
      <c r="A260" s="108"/>
      <c r="B260" s="7"/>
      <c r="C260" s="7"/>
      <c r="D260" s="102"/>
      <c r="E260" s="7"/>
      <c r="F260" s="7"/>
      <c r="G260" s="7"/>
      <c r="H260" s="7"/>
      <c r="I260" s="6"/>
    </row>
    <row r="261" spans="1:9" ht="15" x14ac:dyDescent="0.2">
      <c r="A261" s="108"/>
      <c r="B261" s="7"/>
      <c r="C261" s="7"/>
      <c r="D261" s="102"/>
      <c r="E261" s="7"/>
      <c r="F261" s="7"/>
      <c r="G261" s="7"/>
      <c r="H261" s="7"/>
      <c r="I261" s="6"/>
    </row>
    <row r="262" spans="1:9" ht="15" x14ac:dyDescent="0.2">
      <c r="A262" s="108"/>
      <c r="B262" s="7"/>
      <c r="C262" s="7"/>
      <c r="D262" s="102"/>
      <c r="E262" s="7"/>
      <c r="F262" s="7"/>
      <c r="G262" s="7"/>
      <c r="H262" s="7"/>
      <c r="I262" s="6"/>
    </row>
    <row r="263" spans="1:9" ht="15" x14ac:dyDescent="0.2">
      <c r="A263" s="108"/>
      <c r="B263" s="7"/>
      <c r="C263" s="7"/>
      <c r="D263" s="102"/>
      <c r="E263" s="7"/>
      <c r="F263" s="7"/>
      <c r="G263" s="7"/>
      <c r="H263" s="7"/>
      <c r="I263" s="6"/>
    </row>
    <row r="264" spans="1:9" ht="15" x14ac:dyDescent="0.2">
      <c r="A264" s="108"/>
      <c r="B264" s="7"/>
      <c r="C264" s="7"/>
      <c r="D264" s="102"/>
      <c r="E264" s="7"/>
      <c r="F264" s="7"/>
      <c r="G264" s="7"/>
      <c r="H264" s="7"/>
      <c r="I264" s="6"/>
    </row>
    <row r="265" spans="1:9" ht="15" x14ac:dyDescent="0.2">
      <c r="A265" s="108"/>
      <c r="B265" s="7"/>
      <c r="C265" s="7"/>
      <c r="D265" s="102"/>
      <c r="E265" s="7"/>
      <c r="F265" s="7"/>
      <c r="G265" s="7"/>
      <c r="H265" s="7"/>
      <c r="I265" s="6"/>
    </row>
    <row r="266" spans="1:9" ht="15" x14ac:dyDescent="0.2">
      <c r="A266" s="108"/>
      <c r="B266" s="7"/>
      <c r="C266" s="7"/>
      <c r="D266" s="102"/>
      <c r="E266" s="7"/>
      <c r="F266" s="7"/>
      <c r="G266" s="7"/>
      <c r="H266" s="7"/>
      <c r="I266" s="6"/>
    </row>
    <row r="267" spans="1:9" ht="15" x14ac:dyDescent="0.2">
      <c r="A267" s="108"/>
      <c r="B267" s="7"/>
      <c r="C267" s="7"/>
      <c r="D267" s="102"/>
      <c r="E267" s="7"/>
      <c r="F267" s="7"/>
      <c r="G267" s="7"/>
      <c r="H267" s="7"/>
      <c r="I267" s="6"/>
    </row>
    <row r="268" spans="1:9" ht="15" x14ac:dyDescent="0.2">
      <c r="A268" s="108"/>
      <c r="B268" s="7"/>
      <c r="C268" s="7"/>
      <c r="D268" s="102"/>
      <c r="E268" s="7"/>
      <c r="F268" s="7"/>
      <c r="G268" s="7"/>
      <c r="H268" s="7"/>
      <c r="I268" s="6"/>
    </row>
    <row r="269" spans="1:9" ht="15" x14ac:dyDescent="0.2">
      <c r="A269" s="108"/>
      <c r="B269" s="7"/>
      <c r="C269" s="7"/>
      <c r="D269" s="102"/>
      <c r="E269" s="7"/>
      <c r="F269" s="7"/>
      <c r="G269" s="7"/>
      <c r="H269" s="7"/>
      <c r="I269" s="6"/>
    </row>
    <row r="270" spans="1:9" ht="15" x14ac:dyDescent="0.2">
      <c r="A270" s="108"/>
      <c r="B270" s="7"/>
      <c r="C270" s="7"/>
      <c r="D270" s="102"/>
      <c r="E270" s="7"/>
      <c r="F270" s="7"/>
      <c r="G270" s="7"/>
      <c r="H270" s="7"/>
      <c r="I270" s="6"/>
    </row>
    <row r="271" spans="1:9" ht="15" x14ac:dyDescent="0.2">
      <c r="A271" s="108"/>
      <c r="B271" s="7"/>
      <c r="C271" s="7"/>
      <c r="D271" s="102"/>
      <c r="E271" s="7"/>
      <c r="F271" s="7"/>
      <c r="G271" s="7"/>
      <c r="H271" s="7"/>
      <c r="I271" s="6"/>
    </row>
    <row r="272" spans="1:9" ht="15" x14ac:dyDescent="0.2">
      <c r="A272" s="108"/>
      <c r="B272" s="7"/>
      <c r="C272" s="7"/>
      <c r="D272" s="102"/>
      <c r="E272" s="7"/>
      <c r="F272" s="7"/>
      <c r="G272" s="7"/>
      <c r="H272" s="7"/>
      <c r="I272" s="6"/>
    </row>
    <row r="273" spans="1:9" ht="15" x14ac:dyDescent="0.2">
      <c r="A273" s="108"/>
      <c r="B273" s="7"/>
      <c r="C273" s="7"/>
      <c r="D273" s="102"/>
      <c r="E273" s="7"/>
      <c r="F273" s="7"/>
      <c r="G273" s="7"/>
      <c r="H273" s="7"/>
      <c r="I273" s="6"/>
    </row>
    <row r="274" spans="1:9" ht="15" x14ac:dyDescent="0.2">
      <c r="A274" s="108"/>
      <c r="B274" s="7"/>
      <c r="C274" s="7"/>
      <c r="D274" s="102"/>
      <c r="E274" s="7"/>
      <c r="F274" s="7"/>
      <c r="G274" s="7"/>
      <c r="H274" s="7"/>
      <c r="I274" s="6"/>
    </row>
    <row r="275" spans="1:9" ht="15" x14ac:dyDescent="0.2">
      <c r="A275" s="108"/>
      <c r="B275" s="7"/>
      <c r="C275" s="7"/>
      <c r="D275" s="102"/>
      <c r="E275" s="7"/>
      <c r="F275" s="7"/>
      <c r="G275" s="7"/>
      <c r="H275" s="7"/>
      <c r="I275" s="6"/>
    </row>
    <row r="276" spans="1:9" ht="15" x14ac:dyDescent="0.2">
      <c r="A276" s="108"/>
      <c r="B276" s="7"/>
      <c r="C276" s="7"/>
      <c r="D276" s="102"/>
      <c r="E276" s="7"/>
      <c r="F276" s="7"/>
      <c r="G276" s="7"/>
      <c r="H276" s="7"/>
      <c r="I276" s="6"/>
    </row>
    <row r="277" spans="1:9" ht="15" x14ac:dyDescent="0.2">
      <c r="A277" s="108"/>
      <c r="B277" s="7"/>
      <c r="C277" s="7"/>
      <c r="D277" s="102"/>
      <c r="E277" s="7"/>
      <c r="F277" s="7"/>
      <c r="G277" s="7"/>
      <c r="H277" s="7"/>
      <c r="I277" s="6"/>
    </row>
    <row r="278" spans="1:9" ht="15" x14ac:dyDescent="0.2">
      <c r="A278" s="108"/>
      <c r="B278" s="7"/>
      <c r="C278" s="7"/>
      <c r="D278" s="102"/>
      <c r="E278" s="7"/>
      <c r="F278" s="7"/>
      <c r="G278" s="7"/>
      <c r="H278" s="7"/>
      <c r="I278" s="6"/>
    </row>
    <row r="279" spans="1:9" ht="15" x14ac:dyDescent="0.2">
      <c r="A279" s="108"/>
      <c r="B279" s="7"/>
      <c r="C279" s="7"/>
      <c r="D279" s="102"/>
      <c r="E279" s="7"/>
      <c r="F279" s="7"/>
      <c r="G279" s="7"/>
      <c r="H279" s="7"/>
      <c r="I279" s="6"/>
    </row>
    <row r="280" spans="1:9" ht="15" x14ac:dyDescent="0.2">
      <c r="A280" s="108"/>
      <c r="B280" s="7"/>
      <c r="C280" s="7"/>
      <c r="D280" s="102"/>
      <c r="E280" s="7"/>
      <c r="F280" s="7"/>
      <c r="G280" s="7"/>
      <c r="H280" s="7"/>
      <c r="I280" s="6"/>
    </row>
    <row r="281" spans="1:9" ht="15" x14ac:dyDescent="0.2">
      <c r="A281" s="108"/>
      <c r="B281" s="7"/>
      <c r="C281" s="7"/>
      <c r="D281" s="102"/>
      <c r="E281" s="7"/>
      <c r="F281" s="7"/>
      <c r="G281" s="7"/>
      <c r="H281" s="7"/>
      <c r="I281" s="6"/>
    </row>
    <row r="282" spans="1:9" ht="15" x14ac:dyDescent="0.2">
      <c r="A282" s="108"/>
      <c r="B282" s="7"/>
      <c r="C282" s="7"/>
      <c r="D282" s="102"/>
      <c r="E282" s="7"/>
      <c r="F282" s="7"/>
      <c r="G282" s="7"/>
      <c r="H282" s="7"/>
      <c r="I282" s="6"/>
    </row>
    <row r="283" spans="1:9" ht="15" x14ac:dyDescent="0.2">
      <c r="A283" s="108"/>
      <c r="B283" s="7"/>
      <c r="C283" s="7"/>
      <c r="D283" s="102"/>
      <c r="E283" s="7"/>
      <c r="F283" s="7"/>
      <c r="G283" s="7"/>
      <c r="H283" s="7"/>
      <c r="I283" s="6"/>
    </row>
    <row r="284" spans="1:9" ht="15" x14ac:dyDescent="0.2">
      <c r="A284" s="108"/>
      <c r="B284" s="7"/>
      <c r="C284" s="7"/>
      <c r="D284" s="102"/>
      <c r="E284" s="7"/>
      <c r="F284" s="7"/>
      <c r="G284" s="7"/>
      <c r="H284" s="7"/>
      <c r="I284" s="6"/>
    </row>
    <row r="285" spans="1:9" ht="15" x14ac:dyDescent="0.2">
      <c r="A285" s="108"/>
      <c r="B285" s="7"/>
      <c r="C285" s="7"/>
      <c r="D285" s="102"/>
      <c r="E285" s="7"/>
      <c r="F285" s="7"/>
      <c r="G285" s="7"/>
      <c r="H285" s="7"/>
      <c r="I285" s="6"/>
    </row>
    <row r="286" spans="1:9" ht="15" x14ac:dyDescent="0.2">
      <c r="A286" s="108"/>
      <c r="B286" s="7"/>
      <c r="C286" s="7"/>
      <c r="D286" s="102"/>
      <c r="E286" s="7"/>
      <c r="F286" s="7"/>
      <c r="G286" s="7"/>
      <c r="H286" s="7"/>
      <c r="I286" s="6"/>
    </row>
    <row r="287" spans="1:9" ht="15" x14ac:dyDescent="0.2">
      <c r="A287" s="108"/>
      <c r="B287" s="7"/>
      <c r="C287" s="7"/>
      <c r="D287" s="102"/>
      <c r="E287" s="7"/>
      <c r="F287" s="7"/>
      <c r="G287" s="7"/>
      <c r="H287" s="7"/>
      <c r="I287" s="6"/>
    </row>
    <row r="288" spans="1:9" ht="15" x14ac:dyDescent="0.2">
      <c r="A288" s="108"/>
      <c r="B288" s="7"/>
      <c r="C288" s="7"/>
      <c r="D288" s="102"/>
      <c r="E288" s="7"/>
      <c r="F288" s="7"/>
      <c r="G288" s="7"/>
      <c r="H288" s="7"/>
      <c r="I288" s="6"/>
    </row>
  </sheetData>
  <mergeCells count="4">
    <mergeCell ref="F16:I16"/>
    <mergeCell ref="A14:K14"/>
    <mergeCell ref="J15:K15"/>
    <mergeCell ref="A202:J202"/>
  </mergeCells>
  <pageMargins left="0.70866141732283472" right="0.70866141732283472" top="0.74803149606299213" bottom="0.74803149606299213" header="0.31496062992125984" footer="0.31496062992125984"/>
  <pageSetup paperSize="9" scale="80" fitToHeight="10" orientation="portrait" r:id="rId1"/>
  <rowBreaks count="5" manualBreakCount="5">
    <brk id="35" max="10" man="1"/>
    <brk id="63" max="10" man="1"/>
    <brk id="106" max="10" man="1"/>
    <brk id="143" max="10" man="1"/>
    <brk id="17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32"/>
  <sheetViews>
    <sheetView showGridLines="0" view="pageBreakPreview" zoomScaleSheetLayoutView="100" workbookViewId="0">
      <selection activeCell="B14" sqref="B14:J14"/>
    </sheetView>
  </sheetViews>
  <sheetFormatPr defaultRowHeight="12.75" x14ac:dyDescent="0.2"/>
  <cols>
    <col min="1" max="1" width="4" style="152" customWidth="1"/>
    <col min="2" max="2" width="55.140625" style="152" customWidth="1"/>
    <col min="3" max="3" width="4.42578125" style="152" customWidth="1"/>
    <col min="4" max="4" width="4.5703125" style="152" customWidth="1"/>
    <col min="5" max="7" width="3.5703125" style="152" customWidth="1"/>
    <col min="8" max="8" width="6.7109375" style="152" customWidth="1"/>
    <col min="9" max="9" width="6.5703125" style="152" customWidth="1"/>
    <col min="10" max="10" width="10.28515625" style="152" customWidth="1"/>
    <col min="11" max="11" width="16.28515625" style="152" customWidth="1"/>
    <col min="12" max="12" width="14.140625" style="152" customWidth="1"/>
    <col min="13" max="13" width="15.140625" style="152" customWidth="1"/>
    <col min="14" max="14" width="13.42578125" style="152" customWidth="1"/>
    <col min="15" max="15" width="11.85546875" style="152" customWidth="1"/>
    <col min="16" max="16" width="13" style="152" customWidth="1"/>
    <col min="17" max="17" width="9.42578125" style="152" customWidth="1"/>
    <col min="18" max="18" width="2.42578125" style="152" customWidth="1"/>
    <col min="19" max="247" width="9.140625" style="152" customWidth="1"/>
    <col min="248" max="16384" width="9.140625" style="152"/>
  </cols>
  <sheetData>
    <row r="1" spans="1:19" s="1" customFormat="1" x14ac:dyDescent="0.2">
      <c r="A1" s="2"/>
      <c r="B1" s="3"/>
      <c r="C1" s="3"/>
      <c r="D1" s="101"/>
      <c r="E1" s="3"/>
      <c r="F1" s="3"/>
      <c r="G1" s="3"/>
      <c r="H1" s="3"/>
      <c r="J1" s="9" t="s">
        <v>70</v>
      </c>
    </row>
    <row r="2" spans="1:19" s="1" customFormat="1" x14ac:dyDescent="0.2">
      <c r="A2" s="2"/>
      <c r="B2" s="3"/>
      <c r="C2" s="3"/>
      <c r="D2" s="101"/>
      <c r="E2" s="3"/>
      <c r="F2" s="3"/>
      <c r="G2" s="3"/>
      <c r="H2" s="3"/>
      <c r="J2" s="9" t="s">
        <v>77</v>
      </c>
    </row>
    <row r="3" spans="1:19" s="1" customFormat="1" x14ac:dyDescent="0.2">
      <c r="A3" s="2"/>
      <c r="B3" s="3"/>
      <c r="C3" s="3"/>
      <c r="D3" s="101"/>
      <c r="E3" s="3"/>
      <c r="F3" s="3"/>
      <c r="G3" s="3"/>
      <c r="H3" s="3"/>
      <c r="J3" s="9" t="s">
        <v>392</v>
      </c>
    </row>
    <row r="4" spans="1:19" s="1" customFormat="1" x14ac:dyDescent="0.2">
      <c r="A4" s="2"/>
      <c r="B4" s="3"/>
      <c r="C4" s="3"/>
      <c r="D4" s="101"/>
      <c r="E4" s="3"/>
      <c r="F4" s="3"/>
      <c r="G4" s="3"/>
      <c r="H4" s="3"/>
      <c r="J4" s="9" t="s">
        <v>382</v>
      </c>
    </row>
    <row r="5" spans="1:19" s="1" customFormat="1" x14ac:dyDescent="0.2">
      <c r="A5" s="2"/>
      <c r="B5" s="3"/>
      <c r="C5" s="3"/>
      <c r="D5" s="101"/>
      <c r="E5" s="3"/>
      <c r="F5" s="3"/>
      <c r="G5" s="3"/>
      <c r="H5" s="3"/>
      <c r="J5" s="9" t="s">
        <v>383</v>
      </c>
    </row>
    <row r="6" spans="1:19" s="1" customFormat="1" x14ac:dyDescent="0.2">
      <c r="A6" s="2"/>
      <c r="B6" s="3"/>
      <c r="C6" s="3"/>
      <c r="D6" s="101"/>
      <c r="E6" s="3"/>
      <c r="F6" s="3"/>
      <c r="G6" s="3"/>
      <c r="H6" s="3"/>
      <c r="J6" s="9" t="str">
        <f>'Прил 6'!K6</f>
        <v xml:space="preserve"> от "__" сентября 2016 года № ________</v>
      </c>
    </row>
    <row r="7" spans="1:19" s="1" customFormat="1" x14ac:dyDescent="0.2">
      <c r="A7" s="2"/>
      <c r="B7" s="3"/>
      <c r="C7" s="3"/>
      <c r="D7" s="101"/>
      <c r="E7" s="3"/>
      <c r="F7" s="3"/>
      <c r="G7" s="3"/>
      <c r="H7" s="3"/>
      <c r="J7" s="9"/>
    </row>
    <row r="8" spans="1:19" ht="15" x14ac:dyDescent="0.25">
      <c r="I8" s="153"/>
      <c r="J8" s="9" t="s">
        <v>395</v>
      </c>
    </row>
    <row r="9" spans="1:19" x14ac:dyDescent="0.2">
      <c r="J9" s="9" t="s">
        <v>77</v>
      </c>
    </row>
    <row r="10" spans="1:19" x14ac:dyDescent="0.2">
      <c r="J10" s="9" t="s">
        <v>85</v>
      </c>
    </row>
    <row r="11" spans="1:19" ht="15" x14ac:dyDescent="0.2">
      <c r="A11" s="154"/>
      <c r="B11" s="154"/>
      <c r="C11" s="154"/>
      <c r="D11" s="154"/>
      <c r="E11" s="154"/>
      <c r="F11" s="154"/>
      <c r="G11" s="154"/>
      <c r="H11" s="154"/>
      <c r="I11" s="154"/>
      <c r="J11" s="9" t="s">
        <v>215</v>
      </c>
      <c r="K11" s="155"/>
      <c r="L11" s="155"/>
      <c r="M11" s="155"/>
      <c r="N11" s="155"/>
      <c r="O11" s="155"/>
      <c r="P11" s="155"/>
      <c r="Q11" s="155"/>
      <c r="R11" s="155"/>
    </row>
    <row r="12" spans="1:19" ht="15" x14ac:dyDescent="0.2">
      <c r="A12" s="154"/>
      <c r="B12" s="154"/>
      <c r="C12" s="154"/>
      <c r="D12" s="154"/>
      <c r="E12" s="154"/>
      <c r="F12" s="154"/>
      <c r="G12" s="154"/>
      <c r="H12" s="154"/>
      <c r="I12" s="154"/>
      <c r="J12" s="9" t="s">
        <v>421</v>
      </c>
      <c r="K12" s="155"/>
      <c r="L12" s="155"/>
      <c r="M12" s="155"/>
      <c r="N12" s="155"/>
      <c r="O12" s="155"/>
      <c r="P12" s="155"/>
      <c r="Q12" s="155"/>
      <c r="R12" s="155"/>
    </row>
    <row r="13" spans="1:19" ht="15" x14ac:dyDescent="0.2">
      <c r="A13" s="154"/>
      <c r="B13" s="154"/>
      <c r="C13" s="154"/>
      <c r="D13" s="154"/>
      <c r="E13" s="154"/>
      <c r="F13" s="154"/>
      <c r="G13" s="154"/>
      <c r="H13" s="154"/>
      <c r="I13" s="154"/>
      <c r="J13" s="154"/>
      <c r="K13" s="155"/>
      <c r="L13" s="155"/>
      <c r="M13" s="155"/>
      <c r="N13" s="155"/>
      <c r="O13" s="155"/>
      <c r="P13" s="155"/>
      <c r="Q13" s="155"/>
      <c r="R13" s="155"/>
    </row>
    <row r="14" spans="1:19" ht="163.5" customHeight="1" x14ac:dyDescent="0.2">
      <c r="A14" s="156"/>
      <c r="B14" s="229" t="s">
        <v>396</v>
      </c>
      <c r="C14" s="229"/>
      <c r="D14" s="229"/>
      <c r="E14" s="229"/>
      <c r="F14" s="229"/>
      <c r="G14" s="229"/>
      <c r="H14" s="229"/>
      <c r="I14" s="229"/>
      <c r="J14" s="229"/>
      <c r="K14" s="155"/>
      <c r="L14" s="155"/>
      <c r="M14" s="155"/>
      <c r="N14" s="155"/>
      <c r="O14" s="155"/>
      <c r="P14" s="155"/>
      <c r="Q14" s="155"/>
      <c r="R14" s="155"/>
    </row>
    <row r="15" spans="1:19" ht="18.75" x14ac:dyDescent="0.2">
      <c r="A15" s="157"/>
      <c r="B15" s="158"/>
      <c r="C15" s="158"/>
      <c r="D15" s="158"/>
      <c r="E15" s="158"/>
      <c r="F15" s="158"/>
      <c r="G15" s="158"/>
      <c r="H15" s="158"/>
      <c r="I15" s="230" t="s">
        <v>397</v>
      </c>
      <c r="J15" s="230"/>
      <c r="K15" s="155"/>
      <c r="L15" s="155"/>
      <c r="M15" s="155"/>
      <c r="N15" s="155"/>
      <c r="O15" s="155"/>
      <c r="P15" s="155"/>
      <c r="Q15" s="155"/>
      <c r="R15" s="155"/>
    </row>
    <row r="16" spans="1:19" ht="67.5" x14ac:dyDescent="0.2">
      <c r="A16" s="159" t="s">
        <v>398</v>
      </c>
      <c r="B16" s="160" t="s">
        <v>5</v>
      </c>
      <c r="C16" s="161" t="s">
        <v>6</v>
      </c>
      <c r="D16" s="162" t="s">
        <v>27</v>
      </c>
      <c r="E16" s="231" t="s">
        <v>7</v>
      </c>
      <c r="F16" s="231"/>
      <c r="G16" s="231"/>
      <c r="H16" s="231"/>
      <c r="I16" s="162" t="s">
        <v>8</v>
      </c>
      <c r="J16" s="159" t="s">
        <v>110</v>
      </c>
      <c r="K16" s="163"/>
      <c r="L16" s="163"/>
      <c r="M16" s="163"/>
      <c r="N16" s="163"/>
      <c r="O16" s="163"/>
      <c r="P16" s="163"/>
      <c r="Q16" s="163"/>
      <c r="R16" s="164"/>
      <c r="S16" s="165"/>
    </row>
    <row r="17" spans="1:18" ht="80.25" customHeight="1" x14ac:dyDescent="0.2">
      <c r="A17" s="166">
        <v>1</v>
      </c>
      <c r="B17" s="167" t="s">
        <v>399</v>
      </c>
      <c r="C17" s="168" t="s">
        <v>400</v>
      </c>
      <c r="D17" s="168" t="s">
        <v>400</v>
      </c>
      <c r="E17" s="169" t="s">
        <v>400</v>
      </c>
      <c r="F17" s="166" t="s">
        <v>400</v>
      </c>
      <c r="G17" s="166"/>
      <c r="H17" s="170" t="s">
        <v>400</v>
      </c>
      <c r="I17" s="171" t="s">
        <v>400</v>
      </c>
      <c r="J17" s="172">
        <f>J18</f>
        <v>494.5</v>
      </c>
      <c r="K17" s="173"/>
      <c r="L17" s="155"/>
      <c r="M17" s="155"/>
      <c r="N17" s="155"/>
      <c r="O17" s="155"/>
      <c r="P17" s="155"/>
      <c r="Q17" s="155"/>
      <c r="R17" s="155"/>
    </row>
    <row r="18" spans="1:18" s="181" customFormat="1" ht="22.15" customHeight="1" x14ac:dyDescent="0.25">
      <c r="A18" s="174" t="s">
        <v>400</v>
      </c>
      <c r="B18" s="175" t="s">
        <v>93</v>
      </c>
      <c r="C18" s="176" t="s">
        <v>86</v>
      </c>
      <c r="D18" s="176" t="s">
        <v>14</v>
      </c>
      <c r="E18" s="176"/>
      <c r="F18" s="176"/>
      <c r="G18" s="176"/>
      <c r="H18" s="176"/>
      <c r="I18" s="177"/>
      <c r="J18" s="178">
        <f>J19</f>
        <v>494.5</v>
      </c>
      <c r="K18" s="179"/>
      <c r="L18" s="180"/>
      <c r="M18" s="180"/>
      <c r="N18" s="180"/>
      <c r="O18" s="180"/>
      <c r="P18" s="180"/>
      <c r="Q18" s="180"/>
      <c r="R18" s="180"/>
    </row>
    <row r="19" spans="1:18" ht="30.75" customHeight="1" x14ac:dyDescent="0.25">
      <c r="A19" s="182" t="s">
        <v>400</v>
      </c>
      <c r="B19" s="183" t="s">
        <v>159</v>
      </c>
      <c r="C19" s="176" t="s">
        <v>86</v>
      </c>
      <c r="D19" s="176" t="s">
        <v>14</v>
      </c>
      <c r="E19" s="176" t="s">
        <v>158</v>
      </c>
      <c r="F19" s="177"/>
      <c r="G19" s="176"/>
      <c r="H19" s="176"/>
      <c r="I19" s="177"/>
      <c r="J19" s="178">
        <f>J20</f>
        <v>494.5</v>
      </c>
      <c r="K19" s="173"/>
      <c r="L19" s="155"/>
      <c r="M19" s="155"/>
      <c r="N19" s="155"/>
      <c r="O19" s="155"/>
      <c r="P19" s="155"/>
      <c r="Q19" s="155"/>
      <c r="R19" s="155"/>
    </row>
    <row r="20" spans="1:18" ht="19.5" customHeight="1" x14ac:dyDescent="0.25">
      <c r="A20" s="182" t="s">
        <v>400</v>
      </c>
      <c r="B20" s="183" t="s">
        <v>160</v>
      </c>
      <c r="C20" s="176" t="s">
        <v>86</v>
      </c>
      <c r="D20" s="176" t="s">
        <v>14</v>
      </c>
      <c r="E20" s="176" t="s">
        <v>158</v>
      </c>
      <c r="F20" s="177">
        <v>3</v>
      </c>
      <c r="G20" s="176"/>
      <c r="H20" s="176"/>
      <c r="I20" s="177"/>
      <c r="J20" s="178">
        <f>J21</f>
        <v>494.5</v>
      </c>
      <c r="K20" s="173"/>
      <c r="L20" s="155"/>
      <c r="M20" s="155"/>
      <c r="N20" s="155"/>
      <c r="O20" s="155"/>
      <c r="P20" s="155"/>
      <c r="Q20" s="155"/>
      <c r="R20" s="155"/>
    </row>
    <row r="21" spans="1:18" ht="30.75" customHeight="1" x14ac:dyDescent="0.25">
      <c r="A21" s="182" t="s">
        <v>400</v>
      </c>
      <c r="B21" s="183" t="s">
        <v>161</v>
      </c>
      <c r="C21" s="176" t="s">
        <v>86</v>
      </c>
      <c r="D21" s="176" t="s">
        <v>14</v>
      </c>
      <c r="E21" s="176" t="s">
        <v>158</v>
      </c>
      <c r="F21" s="177">
        <v>3</v>
      </c>
      <c r="G21" s="176" t="s">
        <v>201</v>
      </c>
      <c r="H21" s="176" t="s">
        <v>291</v>
      </c>
      <c r="I21" s="177"/>
      <c r="J21" s="178">
        <f>J22</f>
        <v>494.5</v>
      </c>
      <c r="K21" s="173"/>
      <c r="L21" s="155"/>
      <c r="M21" s="155"/>
      <c r="N21" s="155"/>
      <c r="O21" s="155"/>
      <c r="P21" s="155"/>
      <c r="Q21" s="155"/>
      <c r="R21" s="155"/>
    </row>
    <row r="22" spans="1:18" ht="37.5" customHeight="1" x14ac:dyDescent="0.25">
      <c r="A22" s="182" t="s">
        <v>400</v>
      </c>
      <c r="B22" s="183" t="s">
        <v>218</v>
      </c>
      <c r="C22" s="176" t="s">
        <v>86</v>
      </c>
      <c r="D22" s="176" t="s">
        <v>14</v>
      </c>
      <c r="E22" s="176" t="s">
        <v>158</v>
      </c>
      <c r="F22" s="177">
        <v>3</v>
      </c>
      <c r="G22" s="176" t="s">
        <v>201</v>
      </c>
      <c r="H22" s="176" t="s">
        <v>291</v>
      </c>
      <c r="I22" s="177">
        <v>240</v>
      </c>
      <c r="J22" s="178">
        <f>'Прил 4'!K316</f>
        <v>494.5</v>
      </c>
      <c r="K22" s="173"/>
      <c r="L22" s="155"/>
      <c r="M22" s="155"/>
      <c r="N22" s="155"/>
      <c r="O22" s="155"/>
      <c r="P22" s="155"/>
      <c r="Q22" s="155"/>
      <c r="R22" s="155"/>
    </row>
    <row r="23" spans="1:18" ht="63.75" customHeight="1" x14ac:dyDescent="0.2">
      <c r="A23" s="166">
        <v>2</v>
      </c>
      <c r="B23" s="167" t="s">
        <v>401</v>
      </c>
      <c r="C23" s="168" t="s">
        <v>400</v>
      </c>
      <c r="D23" s="168" t="s">
        <v>400</v>
      </c>
      <c r="E23" s="169" t="s">
        <v>400</v>
      </c>
      <c r="F23" s="166" t="s">
        <v>400</v>
      </c>
      <c r="G23" s="166"/>
      <c r="H23" s="170" t="s">
        <v>400</v>
      </c>
      <c r="I23" s="171" t="s">
        <v>400</v>
      </c>
      <c r="J23" s="172">
        <f>J24</f>
        <v>130</v>
      </c>
      <c r="K23" s="173"/>
      <c r="L23" s="155"/>
      <c r="M23" s="155"/>
      <c r="N23" s="155"/>
      <c r="O23" s="155"/>
      <c r="P23" s="155"/>
      <c r="Q23" s="155"/>
      <c r="R23" s="155"/>
    </row>
    <row r="24" spans="1:18" ht="15.75" x14ac:dyDescent="0.25">
      <c r="A24" s="182" t="s">
        <v>400</v>
      </c>
      <c r="B24" s="175" t="s">
        <v>93</v>
      </c>
      <c r="C24" s="174">
        <v>10</v>
      </c>
      <c r="D24" s="174">
        <v>3</v>
      </c>
      <c r="E24" s="184"/>
      <c r="F24" s="185"/>
      <c r="G24" s="185"/>
      <c r="H24" s="186"/>
      <c r="I24" s="187" t="s">
        <v>400</v>
      </c>
      <c r="J24" s="178">
        <f>J25</f>
        <v>130</v>
      </c>
      <c r="K24" s="173"/>
      <c r="L24" s="155"/>
      <c r="M24" s="155"/>
      <c r="N24" s="155"/>
      <c r="O24" s="155"/>
      <c r="P24" s="155"/>
      <c r="Q24" s="155"/>
      <c r="R24" s="155"/>
    </row>
    <row r="25" spans="1:18" ht="15.75" x14ac:dyDescent="0.25">
      <c r="A25" s="168"/>
      <c r="B25" s="183" t="s">
        <v>118</v>
      </c>
      <c r="C25" s="176" t="s">
        <v>86</v>
      </c>
      <c r="D25" s="176" t="s">
        <v>14</v>
      </c>
      <c r="E25" s="176" t="s">
        <v>102</v>
      </c>
      <c r="F25" s="177"/>
      <c r="G25" s="176"/>
      <c r="H25" s="188"/>
      <c r="I25" s="177"/>
      <c r="J25" s="178">
        <f>J26</f>
        <v>130</v>
      </c>
      <c r="K25" s="173"/>
      <c r="L25" s="155"/>
      <c r="M25" s="155"/>
      <c r="N25" s="155"/>
      <c r="O25" s="155"/>
      <c r="P25" s="155"/>
      <c r="Q25" s="155"/>
      <c r="R25" s="155"/>
    </row>
    <row r="26" spans="1:18" ht="15.75" x14ac:dyDescent="0.25">
      <c r="A26" s="182" t="s">
        <v>400</v>
      </c>
      <c r="B26" s="183" t="s">
        <v>119</v>
      </c>
      <c r="C26" s="176" t="s">
        <v>86</v>
      </c>
      <c r="D26" s="176" t="s">
        <v>14</v>
      </c>
      <c r="E26" s="176" t="s">
        <v>102</v>
      </c>
      <c r="F26" s="177">
        <v>9</v>
      </c>
      <c r="G26" s="176"/>
      <c r="H26" s="188"/>
      <c r="I26" s="177"/>
      <c r="J26" s="178">
        <f>J27</f>
        <v>130</v>
      </c>
      <c r="K26" s="173"/>
      <c r="L26" s="155"/>
      <c r="M26" s="155"/>
      <c r="N26" s="155"/>
      <c r="O26" s="155"/>
      <c r="P26" s="155"/>
      <c r="Q26" s="155"/>
      <c r="R26" s="155"/>
    </row>
    <row r="27" spans="1:18" ht="15.75" x14ac:dyDescent="0.25">
      <c r="A27" s="182" t="s">
        <v>400</v>
      </c>
      <c r="B27" s="183" t="s">
        <v>172</v>
      </c>
      <c r="C27" s="176" t="s">
        <v>86</v>
      </c>
      <c r="D27" s="176" t="s">
        <v>14</v>
      </c>
      <c r="E27" s="176" t="s">
        <v>102</v>
      </c>
      <c r="F27" s="177">
        <v>9</v>
      </c>
      <c r="G27" s="176" t="s">
        <v>201</v>
      </c>
      <c r="H27" s="188" t="s">
        <v>286</v>
      </c>
      <c r="I27" s="177"/>
      <c r="J27" s="178">
        <f>J28</f>
        <v>130</v>
      </c>
      <c r="K27" s="173"/>
      <c r="L27" s="155"/>
      <c r="M27" s="155"/>
      <c r="N27" s="155"/>
      <c r="O27" s="155"/>
      <c r="P27" s="155"/>
      <c r="Q27" s="155"/>
      <c r="R27" s="155"/>
    </row>
    <row r="28" spans="1:18" ht="31.5" x14ac:dyDescent="0.25">
      <c r="A28" s="182" t="s">
        <v>400</v>
      </c>
      <c r="B28" s="183" t="s">
        <v>214</v>
      </c>
      <c r="C28" s="176" t="s">
        <v>86</v>
      </c>
      <c r="D28" s="176" t="s">
        <v>14</v>
      </c>
      <c r="E28" s="176" t="s">
        <v>102</v>
      </c>
      <c r="F28" s="177">
        <v>9</v>
      </c>
      <c r="G28" s="176" t="s">
        <v>201</v>
      </c>
      <c r="H28" s="188" t="s">
        <v>286</v>
      </c>
      <c r="I28" s="177">
        <v>310</v>
      </c>
      <c r="J28" s="178">
        <f>'Прил 4'!K320</f>
        <v>130</v>
      </c>
      <c r="K28" s="173"/>
      <c r="L28" s="155"/>
      <c r="M28" s="155"/>
      <c r="N28" s="155"/>
      <c r="O28" s="155"/>
      <c r="P28" s="155"/>
      <c r="Q28" s="155"/>
      <c r="R28" s="155"/>
    </row>
    <row r="29" spans="1:18" ht="15.75" x14ac:dyDescent="0.2">
      <c r="A29" s="189" t="s">
        <v>400</v>
      </c>
      <c r="B29" s="190" t="s">
        <v>402</v>
      </c>
      <c r="C29" s="191" t="s">
        <v>400</v>
      </c>
      <c r="D29" s="191" t="s">
        <v>400</v>
      </c>
      <c r="E29" s="191" t="s">
        <v>400</v>
      </c>
      <c r="F29" s="192" t="s">
        <v>400</v>
      </c>
      <c r="G29" s="192"/>
      <c r="H29" s="193" t="s">
        <v>400</v>
      </c>
      <c r="I29" s="194" t="s">
        <v>400</v>
      </c>
      <c r="J29" s="195">
        <f>J17+J23</f>
        <v>624.5</v>
      </c>
      <c r="K29" s="173"/>
      <c r="L29" s="155"/>
      <c r="M29" s="155"/>
      <c r="N29" s="155"/>
      <c r="O29" s="155"/>
      <c r="P29" s="155"/>
      <c r="Q29" s="155"/>
      <c r="R29" s="155"/>
    </row>
    <row r="30" spans="1:18" x14ac:dyDescent="0.2">
      <c r="A30" s="155"/>
      <c r="B30" s="155"/>
      <c r="C30" s="155"/>
      <c r="D30" s="155"/>
      <c r="E30" s="155"/>
      <c r="F30" s="155"/>
      <c r="G30" s="155"/>
      <c r="H30" s="155"/>
      <c r="I30" s="155"/>
      <c r="J30" s="155"/>
      <c r="K30" s="155"/>
      <c r="L30" s="155"/>
      <c r="M30" s="155"/>
      <c r="N30" s="155"/>
      <c r="O30" s="155"/>
      <c r="P30" s="155"/>
      <c r="Q30" s="155"/>
      <c r="R30" s="155"/>
    </row>
    <row r="31" spans="1:18" x14ac:dyDescent="0.2">
      <c r="A31" s="155"/>
      <c r="B31" s="155"/>
      <c r="C31" s="155"/>
      <c r="D31" s="155"/>
      <c r="E31" s="155"/>
      <c r="F31" s="155"/>
      <c r="G31" s="155"/>
      <c r="H31" s="155"/>
      <c r="I31" s="155"/>
      <c r="J31" s="155"/>
      <c r="K31" s="155"/>
      <c r="L31" s="155"/>
      <c r="M31" s="155"/>
      <c r="N31" s="155"/>
      <c r="O31" s="155"/>
      <c r="P31" s="155"/>
      <c r="Q31" s="155"/>
      <c r="R31" s="155"/>
    </row>
    <row r="32" spans="1:18" ht="15.75" x14ac:dyDescent="0.25">
      <c r="A32" s="196"/>
      <c r="B32" s="155"/>
      <c r="C32" s="155"/>
      <c r="D32" s="155"/>
      <c r="E32" s="155"/>
      <c r="F32" s="155"/>
      <c r="G32" s="155"/>
      <c r="H32" s="155"/>
      <c r="I32" s="155"/>
      <c r="J32" s="197"/>
      <c r="K32" s="155"/>
      <c r="L32" s="155"/>
      <c r="M32" s="155"/>
      <c r="N32" s="155"/>
      <c r="O32" s="155"/>
      <c r="P32" s="155"/>
      <c r="Q32" s="155"/>
      <c r="R32" s="155"/>
    </row>
  </sheetData>
  <mergeCells count="3">
    <mergeCell ref="B14:J14"/>
    <mergeCell ref="I15:J15"/>
    <mergeCell ref="E16:H16"/>
  </mergeCells>
  <pageMargins left="0.78740157480314965" right="0.39370078740157483" top="0.39370078740157483" bottom="0.39370078740157483" header="0.19685039370078741" footer="0.19685039370078741"/>
  <pageSetup scale="90" fitToHeight="0"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9" tint="0.59999389629810485"/>
  </sheetPr>
  <dimension ref="A1:G34"/>
  <sheetViews>
    <sheetView view="pageBreakPreview" zoomScaleNormal="100" zoomScaleSheetLayoutView="100" workbookViewId="0">
      <selection activeCell="A15" sqref="A15:C15"/>
    </sheetView>
  </sheetViews>
  <sheetFormatPr defaultRowHeight="15" x14ac:dyDescent="0.25"/>
  <cols>
    <col min="1" max="1" width="29" style="76" customWidth="1"/>
    <col min="2" max="2" width="59.28515625" style="76" customWidth="1"/>
    <col min="3" max="3" width="10.85546875" style="76" customWidth="1"/>
    <col min="4" max="16384" width="9.140625" style="76"/>
  </cols>
  <sheetData>
    <row r="1" spans="1:7" x14ac:dyDescent="0.25">
      <c r="C1" s="9" t="s">
        <v>433</v>
      </c>
    </row>
    <row r="2" spans="1:7" x14ac:dyDescent="0.25">
      <c r="C2" s="9" t="s">
        <v>77</v>
      </c>
    </row>
    <row r="3" spans="1:7" x14ac:dyDescent="0.25">
      <c r="C3" s="9" t="s">
        <v>392</v>
      </c>
    </row>
    <row r="4" spans="1:7" x14ac:dyDescent="0.25">
      <c r="C4" s="9" t="s">
        <v>382</v>
      </c>
    </row>
    <row r="5" spans="1:7" x14ac:dyDescent="0.25">
      <c r="C5" s="9" t="s">
        <v>383</v>
      </c>
    </row>
    <row r="6" spans="1:7" x14ac:dyDescent="0.25">
      <c r="C6" s="9" t="str">
        <f>'Прил 7'!J6</f>
        <v xml:space="preserve"> от "__" сентября 2016 года № ________</v>
      </c>
    </row>
    <row r="8" spans="1:7" x14ac:dyDescent="0.25">
      <c r="C8" s="9" t="s">
        <v>360</v>
      </c>
    </row>
    <row r="9" spans="1:7" x14ac:dyDescent="0.25">
      <c r="C9" s="9" t="s">
        <v>77</v>
      </c>
    </row>
    <row r="10" spans="1:7" x14ac:dyDescent="0.25">
      <c r="C10" s="9" t="s">
        <v>85</v>
      </c>
    </row>
    <row r="11" spans="1:7" x14ac:dyDescent="0.25">
      <c r="C11" s="9" t="s">
        <v>215</v>
      </c>
    </row>
    <row r="12" spans="1:7" x14ac:dyDescent="0.25">
      <c r="B12" s="112"/>
      <c r="C12" s="9" t="s">
        <v>421</v>
      </c>
    </row>
    <row r="13" spans="1:7" x14ac:dyDescent="0.25">
      <c r="C13" s="113"/>
      <c r="G13" s="113"/>
    </row>
    <row r="14" spans="1:7" x14ac:dyDescent="0.25">
      <c r="B14" s="232"/>
      <c r="C14" s="232"/>
    </row>
    <row r="15" spans="1:7" ht="42" customHeight="1" x14ac:dyDescent="0.25">
      <c r="A15" s="233" t="s">
        <v>361</v>
      </c>
      <c r="B15" s="233"/>
      <c r="C15" s="233"/>
    </row>
    <row r="17" spans="1:3" x14ac:dyDescent="0.25">
      <c r="B17" s="79"/>
      <c r="C17" s="9" t="s">
        <v>89</v>
      </c>
    </row>
    <row r="18" spans="1:3" ht="29.25" customHeight="1" x14ac:dyDescent="0.25">
      <c r="A18" s="114" t="s">
        <v>29</v>
      </c>
      <c r="B18" s="114" t="s">
        <v>31</v>
      </c>
      <c r="C18" s="114" t="s">
        <v>110</v>
      </c>
    </row>
    <row r="19" spans="1:3" ht="28.5" x14ac:dyDescent="0.25">
      <c r="A19" s="100" t="s">
        <v>88</v>
      </c>
      <c r="B19" s="115" t="s">
        <v>32</v>
      </c>
      <c r="C19" s="116"/>
    </row>
    <row r="20" spans="1:3" ht="29.25" hidden="1" x14ac:dyDescent="0.25">
      <c r="A20" s="117" t="s">
        <v>33</v>
      </c>
      <c r="B20" s="118" t="s">
        <v>34</v>
      </c>
      <c r="C20" s="119">
        <f>SUM(C21-C23)</f>
        <v>0</v>
      </c>
    </row>
    <row r="21" spans="1:3" ht="30" hidden="1" x14ac:dyDescent="0.25">
      <c r="A21" s="114" t="s">
        <v>35</v>
      </c>
      <c r="B21" s="120" t="s">
        <v>36</v>
      </c>
      <c r="C21" s="121">
        <f>SUM(C22)</f>
        <v>0</v>
      </c>
    </row>
    <row r="22" spans="1:3" ht="30" hidden="1" x14ac:dyDescent="0.25">
      <c r="A22" s="114" t="s">
        <v>40</v>
      </c>
      <c r="B22" s="120" t="s">
        <v>41</v>
      </c>
      <c r="C22" s="121"/>
    </row>
    <row r="23" spans="1:3" ht="30" hidden="1" x14ac:dyDescent="0.25">
      <c r="A23" s="114" t="s">
        <v>37</v>
      </c>
      <c r="B23" s="120" t="s">
        <v>38</v>
      </c>
      <c r="C23" s="121">
        <f>SUM(C24)</f>
        <v>0</v>
      </c>
    </row>
    <row r="24" spans="1:3" ht="30" hidden="1" x14ac:dyDescent="0.25">
      <c r="A24" s="114" t="s">
        <v>43</v>
      </c>
      <c r="B24" s="120" t="s">
        <v>42</v>
      </c>
      <c r="C24" s="121"/>
    </row>
    <row r="25" spans="1:3" ht="32.25" customHeight="1" x14ac:dyDescent="0.25">
      <c r="A25" s="117" t="s">
        <v>54</v>
      </c>
      <c r="B25" s="118" t="s">
        <v>55</v>
      </c>
      <c r="C25" s="119">
        <f>C30-C26</f>
        <v>38244.700000000012</v>
      </c>
    </row>
    <row r="26" spans="1:3" ht="12.75" customHeight="1" x14ac:dyDescent="0.25">
      <c r="A26" s="122" t="s">
        <v>53</v>
      </c>
      <c r="B26" s="123" t="s">
        <v>45</v>
      </c>
      <c r="C26" s="124">
        <f>C27</f>
        <v>97285.4</v>
      </c>
    </row>
    <row r="27" spans="1:3" ht="12.75" customHeight="1" x14ac:dyDescent="0.25">
      <c r="A27" s="122" t="s">
        <v>62</v>
      </c>
      <c r="B27" s="123" t="s">
        <v>46</v>
      </c>
      <c r="C27" s="124">
        <f>C28</f>
        <v>97285.4</v>
      </c>
    </row>
    <row r="28" spans="1:3" ht="12.75" customHeight="1" x14ac:dyDescent="0.25">
      <c r="A28" s="122" t="s">
        <v>58</v>
      </c>
      <c r="B28" s="123" t="s">
        <v>47</v>
      </c>
      <c r="C28" s="124">
        <f>C29</f>
        <v>97285.4</v>
      </c>
    </row>
    <row r="29" spans="1:3" ht="31.5" customHeight="1" x14ac:dyDescent="0.25">
      <c r="A29" s="122" t="s">
        <v>59</v>
      </c>
      <c r="B29" s="125" t="s">
        <v>48</v>
      </c>
      <c r="C29" s="126">
        <f>'Прил 4'!K366</f>
        <v>97285.4</v>
      </c>
    </row>
    <row r="30" spans="1:3" ht="12.75" customHeight="1" x14ac:dyDescent="0.25">
      <c r="A30" s="122" t="s">
        <v>56</v>
      </c>
      <c r="B30" s="123" t="s">
        <v>49</v>
      </c>
      <c r="C30" s="124">
        <f>C31</f>
        <v>135530.1</v>
      </c>
    </row>
    <row r="31" spans="1:3" ht="12.75" customHeight="1" x14ac:dyDescent="0.25">
      <c r="A31" s="122" t="s">
        <v>57</v>
      </c>
      <c r="B31" s="123" t="s">
        <v>50</v>
      </c>
      <c r="C31" s="124">
        <f>C32</f>
        <v>135530.1</v>
      </c>
    </row>
    <row r="32" spans="1:3" ht="12.75" customHeight="1" x14ac:dyDescent="0.25">
      <c r="A32" s="122" t="s">
        <v>60</v>
      </c>
      <c r="B32" s="123" t="s">
        <v>51</v>
      </c>
      <c r="C32" s="124">
        <f>C33</f>
        <v>135530.1</v>
      </c>
    </row>
    <row r="33" spans="1:3" ht="29.25" customHeight="1" x14ac:dyDescent="0.25">
      <c r="A33" s="122" t="s">
        <v>61</v>
      </c>
      <c r="B33" s="125" t="s">
        <v>52</v>
      </c>
      <c r="C33" s="126">
        <f>'Прил 4'!K365</f>
        <v>135530.1</v>
      </c>
    </row>
    <row r="34" spans="1:3" x14ac:dyDescent="0.25">
      <c r="A34" s="115"/>
      <c r="B34" s="115" t="s">
        <v>39</v>
      </c>
      <c r="C34" s="127">
        <f>C20+C25</f>
        <v>38244.700000000012</v>
      </c>
    </row>
  </sheetData>
  <mergeCells count="2">
    <mergeCell ref="B14:C14"/>
    <mergeCell ref="A15:C15"/>
  </mergeCells>
  <phoneticPr fontId="3" type="noConversion"/>
  <pageMargins left="0.75" right="0.28000000000000003" top="0.55000000000000004" bottom="0.39" header="0.17" footer="0.28000000000000003"/>
  <pageSetup paperSize="9" scale="9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Прил 1</vt:lpstr>
      <vt:lpstr>Прил 2</vt:lpstr>
      <vt:lpstr>Прил 3 </vt:lpstr>
      <vt:lpstr>Прил 4</vt:lpstr>
      <vt:lpstr>Прил 5 </vt:lpstr>
      <vt:lpstr>Прил 6</vt:lpstr>
      <vt:lpstr>Прил 7</vt:lpstr>
      <vt:lpstr>Прил 8</vt:lpstr>
      <vt:lpstr>'Прил 7'!Заголовки_для_печати</vt:lpstr>
      <vt:lpstr>'Прил 2'!Область_печати</vt:lpstr>
      <vt:lpstr>'Прил 3 '!Область_печати</vt:lpstr>
      <vt:lpstr>'Прил 4'!Область_печати</vt:lpstr>
      <vt:lpstr>'Прил 5 '!Область_печати</vt:lpstr>
      <vt:lpstr>'Прил 6'!Область_печати</vt:lpstr>
      <vt:lpstr>'Прил 8'!Область_печати</vt:lpstr>
    </vt:vector>
  </TitlesOfParts>
  <Company>asfr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dc:creator>
  <cp:lastModifiedBy>Алёна Викторовна</cp:lastModifiedBy>
  <cp:lastPrinted>2016-09-29T11:24:15Z</cp:lastPrinted>
  <dcterms:created xsi:type="dcterms:W3CDTF">2002-06-04T10:05:56Z</dcterms:created>
  <dcterms:modified xsi:type="dcterms:W3CDTF">2022-01-26T07:23:58Z</dcterms:modified>
</cp:coreProperties>
</file>